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72"/>
  </bookViews>
  <sheets>
    <sheet name="САМАРА+Тольятти+БГ" sheetId="34" r:id="rId1"/>
    <sheet name="Общая схема" sheetId="35" r:id="rId2"/>
  </sheets>
  <definedNames>
    <definedName name="_xlnm.Print_Titles" localSheetId="0">'САМАРА+Тольятти+БГ'!$8:$16</definedName>
  </definedNames>
  <calcPr calcId="152511"/>
</workbook>
</file>

<file path=xl/calcChain.xml><?xml version="1.0" encoding="utf-8"?>
<calcChain xmlns="http://schemas.openxmlformats.org/spreadsheetml/2006/main">
  <c r="M126" i="35" l="1"/>
  <c r="N126" i="35" s="1"/>
  <c r="M59" i="34"/>
  <c r="N59" i="34" s="1"/>
  <c r="M58" i="34"/>
  <c r="N58" i="34" s="1"/>
  <c r="M57" i="34"/>
  <c r="N57" i="34" s="1"/>
  <c r="M56" i="34"/>
  <c r="N56" i="34" s="1"/>
  <c r="M55" i="34"/>
  <c r="N55" i="34" s="1"/>
  <c r="M54" i="34"/>
  <c r="N54" i="34" s="1"/>
  <c r="M53" i="34"/>
  <c r="N53" i="34" s="1"/>
  <c r="M52" i="34"/>
  <c r="N52" i="34" s="1"/>
  <c r="M51" i="34"/>
  <c r="N51" i="34" s="1"/>
  <c r="L51" i="34"/>
  <c r="K51" i="34"/>
  <c r="J51" i="34"/>
  <c r="F51" i="34"/>
  <c r="C51" i="34"/>
  <c r="B51" i="34"/>
  <c r="K70" i="35" l="1"/>
  <c r="L70" i="35"/>
  <c r="J70" i="35"/>
  <c r="F70" i="35"/>
  <c r="M468" i="35"/>
  <c r="N468" i="35" s="1"/>
  <c r="M467" i="35"/>
  <c r="N467" i="35" s="1"/>
  <c r="M466" i="35"/>
  <c r="N466" i="35" s="1"/>
  <c r="M464" i="35"/>
  <c r="N464" i="35" s="1"/>
  <c r="M463" i="35"/>
  <c r="N463" i="35" s="1"/>
  <c r="M461" i="35"/>
  <c r="N461" i="35" s="1"/>
  <c r="M459" i="35"/>
  <c r="N459" i="35" s="1"/>
  <c r="M458" i="35"/>
  <c r="N458" i="35" s="1"/>
  <c r="M457" i="35"/>
  <c r="N457" i="35" s="1"/>
  <c r="M455" i="35"/>
  <c r="N455" i="35" s="1"/>
  <c r="M453" i="35"/>
  <c r="N453" i="35" s="1"/>
  <c r="M452" i="35"/>
  <c r="M451" i="35" s="1"/>
  <c r="L451" i="35"/>
  <c r="K451" i="35"/>
  <c r="J451" i="35"/>
  <c r="F451" i="35"/>
  <c r="C451" i="35"/>
  <c r="B451" i="35"/>
  <c r="M449" i="35"/>
  <c r="N449" i="35" s="1"/>
  <c r="M448" i="35"/>
  <c r="N448" i="35" s="1"/>
  <c r="M447" i="35"/>
  <c r="N447" i="35" s="1"/>
  <c r="M446" i="35"/>
  <c r="N446" i="35" s="1"/>
  <c r="M445" i="35"/>
  <c r="N445" i="35" s="1"/>
  <c r="M444" i="35"/>
  <c r="N444" i="35" s="1"/>
  <c r="N442" i="35"/>
  <c r="M442" i="35"/>
  <c r="M441" i="35"/>
  <c r="N441" i="35" s="1"/>
  <c r="M440" i="35"/>
  <c r="N440" i="35" s="1"/>
  <c r="M439" i="35"/>
  <c r="L438" i="35"/>
  <c r="K438" i="35"/>
  <c r="J438" i="35"/>
  <c r="F438" i="35"/>
  <c r="C438" i="35"/>
  <c r="B438" i="35" s="1"/>
  <c r="N436" i="35"/>
  <c r="M436" i="35"/>
  <c r="M435" i="35"/>
  <c r="N435" i="35" s="1"/>
  <c r="M434" i="35"/>
  <c r="N434" i="35" s="1"/>
  <c r="M433" i="35"/>
  <c r="N433" i="35" s="1"/>
  <c r="M432" i="35"/>
  <c r="N432" i="35" s="1"/>
  <c r="M431" i="35"/>
  <c r="N431" i="35" s="1"/>
  <c r="M430" i="35"/>
  <c r="N430" i="35" s="1"/>
  <c r="M429" i="35"/>
  <c r="N429" i="35" s="1"/>
  <c r="N428" i="35"/>
  <c r="M428" i="35"/>
  <c r="M427" i="35"/>
  <c r="N427" i="35" s="1"/>
  <c r="M426" i="35"/>
  <c r="L425" i="35"/>
  <c r="K425" i="35"/>
  <c r="J425" i="35"/>
  <c r="F425" i="35"/>
  <c r="C425" i="35"/>
  <c r="B425" i="35" s="1"/>
  <c r="M423" i="35"/>
  <c r="N423" i="35" s="1"/>
  <c r="M422" i="35"/>
  <c r="N422" i="35" s="1"/>
  <c r="M421" i="35"/>
  <c r="N421" i="35" s="1"/>
  <c r="M420" i="35"/>
  <c r="N420" i="35" s="1"/>
  <c r="M419" i="35"/>
  <c r="N419" i="35" s="1"/>
  <c r="M418" i="35"/>
  <c r="N418" i="35" s="1"/>
  <c r="M417" i="35"/>
  <c r="N417" i="35" s="1"/>
  <c r="M416" i="35"/>
  <c r="N416" i="35" s="1"/>
  <c r="M415" i="35"/>
  <c r="N415" i="35" s="1"/>
  <c r="M414" i="35"/>
  <c r="N414" i="35" s="1"/>
  <c r="M413" i="35"/>
  <c r="L412" i="35"/>
  <c r="K412" i="35"/>
  <c r="J412" i="35"/>
  <c r="F412" i="35"/>
  <c r="C412" i="35"/>
  <c r="B412" i="35" s="1"/>
  <c r="N410" i="35"/>
  <c r="M410" i="35"/>
  <c r="M409" i="35"/>
  <c r="N409" i="35" s="1"/>
  <c r="M408" i="35"/>
  <c r="N408" i="35" s="1"/>
  <c r="M407" i="35"/>
  <c r="N407" i="35" s="1"/>
  <c r="M406" i="35"/>
  <c r="N406" i="35" s="1"/>
  <c r="M405" i="35"/>
  <c r="N405" i="35" s="1"/>
  <c r="M404" i="35"/>
  <c r="N404" i="35" s="1"/>
  <c r="M403" i="35"/>
  <c r="N403" i="35" s="1"/>
  <c r="M402" i="35"/>
  <c r="N402" i="35" s="1"/>
  <c r="M401" i="35"/>
  <c r="N401" i="35" s="1"/>
  <c r="M400" i="35"/>
  <c r="N400" i="35" s="1"/>
  <c r="M399" i="35"/>
  <c r="N399" i="35" s="1"/>
  <c r="M398" i="35"/>
  <c r="N398" i="35" s="1"/>
  <c r="M397" i="35"/>
  <c r="N397" i="35" s="1"/>
  <c r="M396" i="35"/>
  <c r="N396" i="35" s="1"/>
  <c r="L395" i="35"/>
  <c r="K395" i="35"/>
  <c r="J395" i="35"/>
  <c r="F395" i="35"/>
  <c r="C395" i="35"/>
  <c r="B395" i="35" s="1"/>
  <c r="M393" i="35"/>
  <c r="N393" i="35" s="1"/>
  <c r="M392" i="35"/>
  <c r="N392" i="35" s="1"/>
  <c r="M391" i="35"/>
  <c r="N391" i="35" s="1"/>
  <c r="M390" i="35"/>
  <c r="M389" i="35"/>
  <c r="N389" i="35" s="1"/>
  <c r="M388" i="35"/>
  <c r="N388" i="35" s="1"/>
  <c r="M387" i="35"/>
  <c r="N387" i="35" s="1"/>
  <c r="N386" i="35"/>
  <c r="M386" i="35"/>
  <c r="M385" i="35"/>
  <c r="N385" i="35" s="1"/>
  <c r="M384" i="35"/>
  <c r="N384" i="35" s="1"/>
  <c r="M383" i="35"/>
  <c r="N383" i="35" s="1"/>
  <c r="N382" i="35"/>
  <c r="M382" i="35"/>
  <c r="M381" i="35"/>
  <c r="N381" i="35" s="1"/>
  <c r="M380" i="35"/>
  <c r="N380" i="35" s="1"/>
  <c r="M379" i="35"/>
  <c r="N379" i="35" s="1"/>
  <c r="N378" i="35"/>
  <c r="M378" i="35"/>
  <c r="M377" i="35"/>
  <c r="N377" i="35" s="1"/>
  <c r="M376" i="35"/>
  <c r="N376" i="35" s="1"/>
  <c r="M375" i="35"/>
  <c r="N375" i="35" s="1"/>
  <c r="N374" i="35"/>
  <c r="M374" i="35"/>
  <c r="M373" i="35"/>
  <c r="N373" i="35" s="1"/>
  <c r="M372" i="35"/>
  <c r="N371" i="35"/>
  <c r="M371" i="35"/>
  <c r="M370" i="35"/>
  <c r="N370" i="35" s="1"/>
  <c r="M369" i="35"/>
  <c r="N369" i="35" s="1"/>
  <c r="M368" i="35"/>
  <c r="N368" i="35" s="1"/>
  <c r="L366" i="35"/>
  <c r="K366" i="35"/>
  <c r="J366" i="35"/>
  <c r="F366" i="35"/>
  <c r="C366" i="35"/>
  <c r="B366" i="35" s="1"/>
  <c r="N364" i="35"/>
  <c r="M364" i="35"/>
  <c r="M363" i="35"/>
  <c r="N363" i="35" s="1"/>
  <c r="M362" i="35"/>
  <c r="N362" i="35" s="1"/>
  <c r="M361" i="35"/>
  <c r="N361" i="35" s="1"/>
  <c r="M360" i="35"/>
  <c r="N360" i="35" s="1"/>
  <c r="M359" i="35"/>
  <c r="N359" i="35" s="1"/>
  <c r="M358" i="35"/>
  <c r="N358" i="35" s="1"/>
  <c r="M357" i="35"/>
  <c r="N357" i="35" s="1"/>
  <c r="N356" i="35"/>
  <c r="M356" i="35"/>
  <c r="M355" i="35"/>
  <c r="N355" i="35" s="1"/>
  <c r="M354" i="35"/>
  <c r="N354" i="35" s="1"/>
  <c r="M353" i="35"/>
  <c r="N353" i="35" s="1"/>
  <c r="M352" i="35"/>
  <c r="N352" i="35" s="1"/>
  <c r="M351" i="35"/>
  <c r="N351" i="35" s="1"/>
  <c r="M350" i="35"/>
  <c r="N350" i="35" s="1"/>
  <c r="M349" i="35"/>
  <c r="N349" i="35" s="1"/>
  <c r="M348" i="35"/>
  <c r="N348" i="35" s="1"/>
  <c r="L347" i="35"/>
  <c r="K347" i="35"/>
  <c r="J347" i="35"/>
  <c r="F347" i="35"/>
  <c r="C347" i="35"/>
  <c r="B347" i="35" s="1"/>
  <c r="M345" i="35"/>
  <c r="N345" i="35" s="1"/>
  <c r="M344" i="35"/>
  <c r="N344" i="35" s="1"/>
  <c r="M343" i="35"/>
  <c r="N343" i="35" s="1"/>
  <c r="M342" i="35"/>
  <c r="N342" i="35" s="1"/>
  <c r="M341" i="35"/>
  <c r="N341" i="35" s="1"/>
  <c r="M340" i="35"/>
  <c r="N340" i="35" s="1"/>
  <c r="M339" i="35"/>
  <c r="L338" i="35"/>
  <c r="K338" i="35"/>
  <c r="J338" i="35"/>
  <c r="F338" i="35"/>
  <c r="C338" i="35"/>
  <c r="B338" i="35" s="1"/>
  <c r="M336" i="35"/>
  <c r="N336" i="35" s="1"/>
  <c r="M335" i="35"/>
  <c r="N335" i="35" s="1"/>
  <c r="M334" i="35"/>
  <c r="N334" i="35" s="1"/>
  <c r="M333" i="35"/>
  <c r="N333" i="35" s="1"/>
  <c r="M332" i="35"/>
  <c r="N332" i="35" s="1"/>
  <c r="M331" i="35"/>
  <c r="N331" i="35" s="1"/>
  <c r="M330" i="35"/>
  <c r="N330" i="35" s="1"/>
  <c r="M329" i="35"/>
  <c r="N329" i="35" s="1"/>
  <c r="M328" i="35"/>
  <c r="N328" i="35" s="1"/>
  <c r="M327" i="35"/>
  <c r="N327" i="35" s="1"/>
  <c r="M326" i="35"/>
  <c r="N326" i="35" s="1"/>
  <c r="M325" i="35"/>
  <c r="N325" i="35" s="1"/>
  <c r="M324" i="35"/>
  <c r="N324" i="35" s="1"/>
  <c r="M323" i="35"/>
  <c r="N323" i="35" s="1"/>
  <c r="M322" i="35"/>
  <c r="N322" i="35" s="1"/>
  <c r="L321" i="35"/>
  <c r="K321" i="35"/>
  <c r="J321" i="35"/>
  <c r="F321" i="35"/>
  <c r="C321" i="35"/>
  <c r="B321" i="35" s="1"/>
  <c r="M319" i="35"/>
  <c r="N319" i="35" s="1"/>
  <c r="M318" i="35"/>
  <c r="N318" i="35" s="1"/>
  <c r="M317" i="35"/>
  <c r="N317" i="35" s="1"/>
  <c r="M316" i="35"/>
  <c r="N316" i="35" s="1"/>
  <c r="M315" i="35"/>
  <c r="N315" i="35" s="1"/>
  <c r="M314" i="35"/>
  <c r="N314" i="35" s="1"/>
  <c r="M313" i="35"/>
  <c r="N313" i="35" s="1"/>
  <c r="M312" i="35"/>
  <c r="N312" i="35" s="1"/>
  <c r="M311" i="35"/>
  <c r="N311" i="35" s="1"/>
  <c r="L311" i="35"/>
  <c r="K311" i="35"/>
  <c r="J311" i="35"/>
  <c r="F311" i="35"/>
  <c r="C311" i="35"/>
  <c r="B311" i="35"/>
  <c r="M309" i="35"/>
  <c r="N309" i="35" s="1"/>
  <c r="M308" i="35"/>
  <c r="N308" i="35" s="1"/>
  <c r="M307" i="35"/>
  <c r="N307" i="35" s="1"/>
  <c r="M306" i="35"/>
  <c r="N306" i="35" s="1"/>
  <c r="M305" i="35"/>
  <c r="N305" i="35" s="1"/>
  <c r="M304" i="35"/>
  <c r="N304" i="35" s="1"/>
  <c r="M303" i="35"/>
  <c r="N303" i="35" s="1"/>
  <c r="M302" i="35"/>
  <c r="N302" i="35" s="1"/>
  <c r="M301" i="35"/>
  <c r="L300" i="35"/>
  <c r="K300" i="35"/>
  <c r="J300" i="35"/>
  <c r="F300" i="35"/>
  <c r="C300" i="35"/>
  <c r="B300" i="35" s="1"/>
  <c r="M298" i="35"/>
  <c r="N298" i="35" s="1"/>
  <c r="M297" i="35"/>
  <c r="N297" i="35" s="1"/>
  <c r="M296" i="35"/>
  <c r="N296" i="35" s="1"/>
  <c r="M295" i="35"/>
  <c r="N295" i="35" s="1"/>
  <c r="M294" i="35"/>
  <c r="N294" i="35" s="1"/>
  <c r="M293" i="35"/>
  <c r="N293" i="35" s="1"/>
  <c r="M292" i="35"/>
  <c r="N292" i="35" s="1"/>
  <c r="M291" i="35"/>
  <c r="N291" i="35" s="1"/>
  <c r="M290" i="35"/>
  <c r="N290" i="35" s="1"/>
  <c r="M289" i="35"/>
  <c r="N289" i="35" s="1"/>
  <c r="M288" i="35"/>
  <c r="N288" i="35" s="1"/>
  <c r="M287" i="35"/>
  <c r="N287" i="35" s="1"/>
  <c r="M286" i="35"/>
  <c r="N286" i="35" s="1"/>
  <c r="M285" i="35"/>
  <c r="L284" i="35"/>
  <c r="K284" i="35"/>
  <c r="J284" i="35"/>
  <c r="F284" i="35"/>
  <c r="C284" i="35"/>
  <c r="B284" i="35" s="1"/>
  <c r="M282" i="35"/>
  <c r="N282" i="35" s="1"/>
  <c r="M281" i="35"/>
  <c r="N281" i="35" s="1"/>
  <c r="M280" i="35"/>
  <c r="N280" i="35" s="1"/>
  <c r="M279" i="35"/>
  <c r="N279" i="35" s="1"/>
  <c r="M278" i="35"/>
  <c r="N278" i="35" s="1"/>
  <c r="M277" i="35"/>
  <c r="N277" i="35" s="1"/>
  <c r="M276" i="35"/>
  <c r="N276" i="35" s="1"/>
  <c r="M275" i="35"/>
  <c r="N275" i="35" s="1"/>
  <c r="M274" i="35"/>
  <c r="N274" i="35" s="1"/>
  <c r="M273" i="35"/>
  <c r="N273" i="35" s="1"/>
  <c r="M272" i="35"/>
  <c r="N272" i="35" s="1"/>
  <c r="M271" i="35"/>
  <c r="N271" i="35" s="1"/>
  <c r="L270" i="35"/>
  <c r="K270" i="35"/>
  <c r="J270" i="35"/>
  <c r="F270" i="35"/>
  <c r="C270" i="35"/>
  <c r="B270" i="35" s="1"/>
  <c r="M268" i="35"/>
  <c r="N268" i="35" s="1"/>
  <c r="M267" i="35"/>
  <c r="N267" i="35" s="1"/>
  <c r="M266" i="35"/>
  <c r="N266" i="35" s="1"/>
  <c r="M265" i="35"/>
  <c r="N265" i="35" s="1"/>
  <c r="N264" i="35"/>
  <c r="M264" i="35"/>
  <c r="M263" i="35"/>
  <c r="N263" i="35" s="1"/>
  <c r="M262" i="35"/>
  <c r="N262" i="35" s="1"/>
  <c r="M261" i="35"/>
  <c r="N261" i="35" s="1"/>
  <c r="M260" i="35"/>
  <c r="N260" i="35" s="1"/>
  <c r="M259" i="35"/>
  <c r="N259" i="35" s="1"/>
  <c r="M258" i="35"/>
  <c r="N258" i="35" s="1"/>
  <c r="M257" i="35"/>
  <c r="N257" i="35" s="1"/>
  <c r="M256" i="35"/>
  <c r="N256" i="35" s="1"/>
  <c r="N255" i="35"/>
  <c r="M255" i="35"/>
  <c r="L254" i="35"/>
  <c r="K254" i="35"/>
  <c r="J254" i="35"/>
  <c r="F254" i="35"/>
  <c r="C254" i="35"/>
  <c r="B254" i="35" s="1"/>
  <c r="M252" i="35"/>
  <c r="N252" i="35" s="1"/>
  <c r="N251" i="35"/>
  <c r="M251" i="35"/>
  <c r="M250" i="35"/>
  <c r="N250" i="35" s="1"/>
  <c r="M249" i="35"/>
  <c r="N249" i="35" s="1"/>
  <c r="M247" i="35"/>
  <c r="N247" i="35" s="1"/>
  <c r="M245" i="35"/>
  <c r="M244" i="35" s="1"/>
  <c r="N244" i="35" s="1"/>
  <c r="L244" i="35"/>
  <c r="K244" i="35"/>
  <c r="J244" i="35"/>
  <c r="F244" i="35"/>
  <c r="C244" i="35"/>
  <c r="B244" i="35" s="1"/>
  <c r="M242" i="35"/>
  <c r="N242" i="35" s="1"/>
  <c r="M241" i="35"/>
  <c r="N241" i="35" s="1"/>
  <c r="M240" i="35"/>
  <c r="N240" i="35" s="1"/>
  <c r="M239" i="35"/>
  <c r="N239" i="35" s="1"/>
  <c r="M238" i="35"/>
  <c r="N238" i="35" s="1"/>
  <c r="M237" i="35"/>
  <c r="N237" i="35" s="1"/>
  <c r="M236" i="35"/>
  <c r="N236" i="35" s="1"/>
  <c r="M235" i="35"/>
  <c r="N235" i="35" s="1"/>
  <c r="M234" i="35"/>
  <c r="N234" i="35" s="1"/>
  <c r="N233" i="35"/>
  <c r="M233" i="35"/>
  <c r="M232" i="35"/>
  <c r="N232" i="35" s="1"/>
  <c r="M231" i="35"/>
  <c r="N231" i="35" s="1"/>
  <c r="M230" i="35"/>
  <c r="N230" i="35" s="1"/>
  <c r="M229" i="35"/>
  <c r="N229" i="35" s="1"/>
  <c r="M227" i="35"/>
  <c r="N227" i="35" s="1"/>
  <c r="L227" i="35"/>
  <c r="K227" i="35"/>
  <c r="J227" i="35"/>
  <c r="F227" i="35"/>
  <c r="C227" i="35"/>
  <c r="B227" i="35" s="1"/>
  <c r="M225" i="35"/>
  <c r="N225" i="35" s="1"/>
  <c r="M224" i="35"/>
  <c r="N224" i="35" s="1"/>
  <c r="M223" i="35"/>
  <c r="N223" i="35" s="1"/>
  <c r="M222" i="35"/>
  <c r="N222" i="35" s="1"/>
  <c r="M221" i="35"/>
  <c r="N221" i="35" s="1"/>
  <c r="M220" i="35"/>
  <c r="N220" i="35" s="1"/>
  <c r="M219" i="35"/>
  <c r="N219" i="35" s="1"/>
  <c r="N218" i="35"/>
  <c r="M218" i="35"/>
  <c r="M217" i="35"/>
  <c r="N217" i="35" s="1"/>
  <c r="M216" i="35"/>
  <c r="N216" i="35" s="1"/>
  <c r="M215" i="35"/>
  <c r="N215" i="35" s="1"/>
  <c r="M214" i="35"/>
  <c r="N214" i="35" s="1"/>
  <c r="M213" i="35"/>
  <c r="N213" i="35" s="1"/>
  <c r="M212" i="35"/>
  <c r="N212" i="35" s="1"/>
  <c r="L211" i="35"/>
  <c r="K211" i="35"/>
  <c r="J211" i="35"/>
  <c r="F211" i="35"/>
  <c r="C211" i="35"/>
  <c r="B211" i="35" s="1"/>
  <c r="M209" i="35"/>
  <c r="N209" i="35" s="1"/>
  <c r="M208" i="35"/>
  <c r="N208" i="35" s="1"/>
  <c r="M207" i="35"/>
  <c r="N207" i="35" s="1"/>
  <c r="M206" i="35"/>
  <c r="N206" i="35" s="1"/>
  <c r="M205" i="35"/>
  <c r="N205" i="35" s="1"/>
  <c r="N204" i="35"/>
  <c r="M204" i="35"/>
  <c r="M203" i="35"/>
  <c r="N203" i="35" s="1"/>
  <c r="L203" i="35"/>
  <c r="K203" i="35"/>
  <c r="J203" i="35"/>
  <c r="F203" i="35"/>
  <c r="C203" i="35"/>
  <c r="B203" i="35" s="1"/>
  <c r="M200" i="35"/>
  <c r="N200" i="35" s="1"/>
  <c r="M197" i="35"/>
  <c r="N197" i="35" s="1"/>
  <c r="M195" i="35"/>
  <c r="N195" i="35" s="1"/>
  <c r="M193" i="35"/>
  <c r="N193" i="35" s="1"/>
  <c r="M191" i="35"/>
  <c r="N191" i="35" s="1"/>
  <c r="M190" i="35"/>
  <c r="N190" i="35" s="1"/>
  <c r="M189" i="35"/>
  <c r="N189" i="35" s="1"/>
  <c r="N187" i="35"/>
  <c r="M187" i="35"/>
  <c r="L186" i="35"/>
  <c r="K186" i="35"/>
  <c r="J186" i="35"/>
  <c r="F186" i="35"/>
  <c r="C186" i="35"/>
  <c r="B186" i="35" s="1"/>
  <c r="M183" i="35"/>
  <c r="N183" i="35" s="1"/>
  <c r="N182" i="35"/>
  <c r="M182" i="35"/>
  <c r="M181" i="35"/>
  <c r="N181" i="35" s="1"/>
  <c r="M180" i="35"/>
  <c r="N180" i="35" s="1"/>
  <c r="M179" i="35"/>
  <c r="N179" i="35" s="1"/>
  <c r="M178" i="35"/>
  <c r="N178" i="35" s="1"/>
  <c r="M177" i="35"/>
  <c r="L176" i="35"/>
  <c r="K176" i="35"/>
  <c r="J176" i="35"/>
  <c r="F176" i="35"/>
  <c r="C176" i="35"/>
  <c r="B176" i="35" s="1"/>
  <c r="N174" i="35"/>
  <c r="M174" i="35"/>
  <c r="M173" i="35"/>
  <c r="N173" i="35" s="1"/>
  <c r="M172" i="35"/>
  <c r="N172" i="35" s="1"/>
  <c r="M171" i="35"/>
  <c r="N171" i="35" s="1"/>
  <c r="M170" i="35"/>
  <c r="N170" i="35" s="1"/>
  <c r="M169" i="35"/>
  <c r="N169" i="35" s="1"/>
  <c r="M168" i="35"/>
  <c r="N168" i="35" s="1"/>
  <c r="M167" i="35"/>
  <c r="N167" i="35" s="1"/>
  <c r="N166" i="35"/>
  <c r="M166" i="35"/>
  <c r="M165" i="35"/>
  <c r="N165" i="35" s="1"/>
  <c r="M164" i="35"/>
  <c r="N164" i="35" s="1"/>
  <c r="M163" i="35"/>
  <c r="N163" i="35" s="1"/>
  <c r="M162" i="35"/>
  <c r="N162" i="35" s="1"/>
  <c r="M161" i="35"/>
  <c r="N161" i="35" s="1"/>
  <c r="M159" i="35"/>
  <c r="N159" i="35" s="1"/>
  <c r="M158" i="35"/>
  <c r="N158" i="35" s="1"/>
  <c r="N157" i="35"/>
  <c r="M157" i="35"/>
  <c r="L155" i="35"/>
  <c r="K155" i="35"/>
  <c r="J155" i="35"/>
  <c r="F155" i="35"/>
  <c r="C155" i="35"/>
  <c r="B155" i="35" s="1"/>
  <c r="M153" i="35"/>
  <c r="N153" i="35" s="1"/>
  <c r="N152" i="35"/>
  <c r="M152" i="35"/>
  <c r="M151" i="35"/>
  <c r="N151" i="35" s="1"/>
  <c r="M150" i="35"/>
  <c r="N150" i="35" s="1"/>
  <c r="M149" i="35"/>
  <c r="N149" i="35" s="1"/>
  <c r="M148" i="35"/>
  <c r="N148" i="35" s="1"/>
  <c r="M147" i="35"/>
  <c r="N147" i="35" s="1"/>
  <c r="M146" i="35"/>
  <c r="N146" i="35" s="1"/>
  <c r="M145" i="35"/>
  <c r="N145" i="35" s="1"/>
  <c r="M144" i="35"/>
  <c r="N144" i="35" s="1"/>
  <c r="M143" i="35"/>
  <c r="N143" i="35" s="1"/>
  <c r="M142" i="35"/>
  <c r="N142" i="35" s="1"/>
  <c r="M141" i="35"/>
  <c r="L140" i="35"/>
  <c r="K140" i="35"/>
  <c r="J140" i="35"/>
  <c r="F140" i="35"/>
  <c r="C140" i="35"/>
  <c r="B140" i="35" s="1"/>
  <c r="N138" i="35"/>
  <c r="M138" i="35"/>
  <c r="M137" i="35"/>
  <c r="N137" i="35" s="1"/>
  <c r="M136" i="35"/>
  <c r="N136" i="35" s="1"/>
  <c r="M135" i="35"/>
  <c r="N135" i="35" s="1"/>
  <c r="M134" i="35"/>
  <c r="N134" i="35" s="1"/>
  <c r="M133" i="35"/>
  <c r="N133" i="35" s="1"/>
  <c r="M132" i="35"/>
  <c r="N132" i="35" s="1"/>
  <c r="M131" i="35"/>
  <c r="N131" i="35" s="1"/>
  <c r="N130" i="35"/>
  <c r="M130" i="35"/>
  <c r="M129" i="35"/>
  <c r="N129" i="35" s="1"/>
  <c r="L129" i="35"/>
  <c r="K129" i="35"/>
  <c r="J129" i="35"/>
  <c r="F129" i="35"/>
  <c r="C129" i="35"/>
  <c r="B129" i="35" s="1"/>
  <c r="M127" i="35"/>
  <c r="N127" i="35" s="1"/>
  <c r="M125" i="35"/>
  <c r="N125" i="35" s="1"/>
  <c r="N124" i="35"/>
  <c r="M124" i="35"/>
  <c r="M123" i="35"/>
  <c r="N123" i="35" s="1"/>
  <c r="M122" i="35"/>
  <c r="N122" i="35" s="1"/>
  <c r="M121" i="35"/>
  <c r="N121" i="35" s="1"/>
  <c r="M120" i="35"/>
  <c r="N120" i="35" s="1"/>
  <c r="L119" i="35"/>
  <c r="K119" i="35"/>
  <c r="J119" i="35"/>
  <c r="F119" i="35"/>
  <c r="C119" i="35"/>
  <c r="B119" i="35" s="1"/>
  <c r="M117" i="35"/>
  <c r="N117" i="35" s="1"/>
  <c r="M116" i="35"/>
  <c r="N116" i="35" s="1"/>
  <c r="M115" i="35"/>
  <c r="N115" i="35" s="1"/>
  <c r="N114" i="35"/>
  <c r="M114" i="35"/>
  <c r="M113" i="35"/>
  <c r="N113" i="35" s="1"/>
  <c r="L112" i="35"/>
  <c r="K112" i="35"/>
  <c r="J112" i="35"/>
  <c r="F112" i="35"/>
  <c r="C112" i="35"/>
  <c r="B112" i="35" s="1"/>
  <c r="M110" i="35"/>
  <c r="N110" i="35" s="1"/>
  <c r="M109" i="35"/>
  <c r="N109" i="35" s="1"/>
  <c r="N108" i="35"/>
  <c r="M108" i="35"/>
  <c r="M107" i="35"/>
  <c r="N107" i="35" s="1"/>
  <c r="M106" i="35"/>
  <c r="N106" i="35" s="1"/>
  <c r="M105" i="35"/>
  <c r="N105" i="35" s="1"/>
  <c r="M104" i="35"/>
  <c r="N104" i="35" s="1"/>
  <c r="M103" i="35"/>
  <c r="N103" i="35" s="1"/>
  <c r="M102" i="35"/>
  <c r="N102" i="35" s="1"/>
  <c r="M101" i="35"/>
  <c r="N101" i="35" s="1"/>
  <c r="N100" i="35"/>
  <c r="M100" i="35"/>
  <c r="M99" i="35"/>
  <c r="L98" i="35"/>
  <c r="K98" i="35"/>
  <c r="J98" i="35"/>
  <c r="F98" i="35"/>
  <c r="C98" i="35"/>
  <c r="B98" i="35"/>
  <c r="M96" i="35"/>
  <c r="N96" i="35" s="1"/>
  <c r="M95" i="35"/>
  <c r="N95" i="35" s="1"/>
  <c r="M94" i="35"/>
  <c r="N94" i="35" s="1"/>
  <c r="M93" i="35"/>
  <c r="N93" i="35" s="1"/>
  <c r="M92" i="35"/>
  <c r="N92" i="35" s="1"/>
  <c r="L91" i="35"/>
  <c r="K91" i="35"/>
  <c r="J91" i="35"/>
  <c r="F91" i="35"/>
  <c r="C91" i="35"/>
  <c r="B91" i="35" s="1"/>
  <c r="M88" i="35"/>
  <c r="N88" i="35" s="1"/>
  <c r="L87" i="35"/>
  <c r="K87" i="35"/>
  <c r="J87" i="35"/>
  <c r="F87" i="35"/>
  <c r="C87" i="35"/>
  <c r="B87" i="35" s="1"/>
  <c r="C70" i="35"/>
  <c r="B70" i="35" s="1"/>
  <c r="M66" i="35"/>
  <c r="N66" i="35" s="1"/>
  <c r="L65" i="35"/>
  <c r="K65" i="35"/>
  <c r="J65" i="35"/>
  <c r="F65" i="35"/>
  <c r="C65" i="35"/>
  <c r="B65" i="35" s="1"/>
  <c r="L49" i="35"/>
  <c r="K49" i="35"/>
  <c r="J49" i="35"/>
  <c r="G49" i="35"/>
  <c r="F49" i="35"/>
  <c r="M49" i="35" s="1"/>
  <c r="N49" i="35" s="1"/>
  <c r="C49" i="35"/>
  <c r="B49" i="35" s="1"/>
  <c r="M47" i="35"/>
  <c r="N47" i="35" s="1"/>
  <c r="M46" i="35"/>
  <c r="N46" i="35" s="1"/>
  <c r="C45" i="35"/>
  <c r="B45" i="35" s="1"/>
  <c r="M43" i="35"/>
  <c r="M42" i="35" s="1"/>
  <c r="F42" i="35"/>
  <c r="C42" i="35"/>
  <c r="B42" i="35" s="1"/>
  <c r="M40" i="35"/>
  <c r="N40" i="35" s="1"/>
  <c r="M39" i="35"/>
  <c r="N39" i="35" s="1"/>
  <c r="M38" i="35"/>
  <c r="N38" i="35" s="1"/>
  <c r="M37" i="35"/>
  <c r="N37" i="35" s="1"/>
  <c r="M36" i="35"/>
  <c r="N36" i="35" s="1"/>
  <c r="M35" i="35"/>
  <c r="N35" i="35" s="1"/>
  <c r="M34" i="35"/>
  <c r="N34" i="35" s="1"/>
  <c r="M33" i="35"/>
  <c r="N33" i="35" s="1"/>
  <c r="L32" i="35"/>
  <c r="K32" i="35"/>
  <c r="J32" i="35"/>
  <c r="F32" i="35"/>
  <c r="C32" i="35"/>
  <c r="B32" i="35" s="1"/>
  <c r="M30" i="35"/>
  <c r="N30" i="35" s="1"/>
  <c r="M29" i="35"/>
  <c r="N29" i="35" s="1"/>
  <c r="N28" i="35"/>
  <c r="M28" i="35"/>
  <c r="L27" i="35"/>
  <c r="K27" i="35"/>
  <c r="J27" i="35"/>
  <c r="F27" i="35"/>
  <c r="C27" i="35"/>
  <c r="B27" i="35" s="1"/>
  <c r="M25" i="35"/>
  <c r="N25" i="35" s="1"/>
  <c r="L24" i="35"/>
  <c r="K24" i="35"/>
  <c r="J24" i="35"/>
  <c r="C24" i="35"/>
  <c r="M24" i="35" s="1"/>
  <c r="N24" i="35" s="1"/>
  <c r="M22" i="35"/>
  <c r="N22" i="35" s="1"/>
  <c r="M21" i="35"/>
  <c r="N21" i="35" s="1"/>
  <c r="M20" i="35"/>
  <c r="N20" i="35" s="1"/>
  <c r="M17" i="35"/>
  <c r="N17" i="35" s="1"/>
  <c r="F16" i="35"/>
  <c r="M16" i="35" s="1"/>
  <c r="N16" i="35" s="1"/>
  <c r="C16" i="35"/>
  <c r="B16" i="35" s="1"/>
  <c r="M112" i="35" l="1"/>
  <c r="N112" i="35" s="1"/>
  <c r="M119" i="35"/>
  <c r="M338" i="35"/>
  <c r="N338" i="35" s="1"/>
  <c r="M425" i="35"/>
  <c r="N425" i="35" s="1"/>
  <c r="J470" i="35"/>
  <c r="N119" i="35"/>
  <c r="K470" i="35"/>
  <c r="M27" i="35"/>
  <c r="N27" i="35" s="1"/>
  <c r="M98" i="35"/>
  <c r="N98" i="35" s="1"/>
  <c r="M186" i="35"/>
  <c r="N186" i="35" s="1"/>
  <c r="M300" i="35"/>
  <c r="N300" i="35" s="1"/>
  <c r="N451" i="35"/>
  <c r="B24" i="35"/>
  <c r="B470" i="35" s="1"/>
  <c r="M65" i="35"/>
  <c r="N65" i="35" s="1"/>
  <c r="M70" i="35"/>
  <c r="N70" i="35" s="1"/>
  <c r="M91" i="35"/>
  <c r="N91" i="35" s="1"/>
  <c r="M140" i="35"/>
  <c r="N140" i="35" s="1"/>
  <c r="M155" i="35"/>
  <c r="N155" i="35" s="1"/>
  <c r="M176" i="35"/>
  <c r="N176" i="35" s="1"/>
  <c r="M211" i="35"/>
  <c r="N211" i="35" s="1"/>
  <c r="N245" i="35"/>
  <c r="M347" i="35"/>
  <c r="N347" i="35" s="1"/>
  <c r="M395" i="35"/>
  <c r="N395" i="35" s="1"/>
  <c r="N426" i="35"/>
  <c r="M45" i="35"/>
  <c r="N45" i="35" s="1"/>
  <c r="M321" i="35"/>
  <c r="N321" i="35" s="1"/>
  <c r="M366" i="35"/>
  <c r="N366" i="35" s="1"/>
  <c r="M412" i="35"/>
  <c r="N412" i="35" s="1"/>
  <c r="M87" i="35"/>
  <c r="N87" i="35" s="1"/>
  <c r="M438" i="35"/>
  <c r="N438" i="35" s="1"/>
  <c r="N42" i="35"/>
  <c r="C470" i="35"/>
  <c r="L470" i="35"/>
  <c r="F470" i="35"/>
  <c r="M32" i="35"/>
  <c r="N32" i="35" s="1"/>
  <c r="N43" i="35"/>
  <c r="N99" i="35"/>
  <c r="N141" i="35"/>
  <c r="N177" i="35"/>
  <c r="M284" i="35"/>
  <c r="N284" i="35" s="1"/>
  <c r="N285" i="35"/>
  <c r="M270" i="35"/>
  <c r="N270" i="35" s="1"/>
  <c r="M254" i="35"/>
  <c r="N254" i="35" s="1"/>
  <c r="N301" i="35"/>
  <c r="N339" i="35"/>
  <c r="N413" i="35"/>
  <c r="N439" i="35"/>
  <c r="N452" i="35"/>
  <c r="M470" i="35" l="1"/>
  <c r="N470" i="35" s="1"/>
  <c r="K34" i="34" l="1"/>
  <c r="L34" i="34"/>
  <c r="J34" i="34"/>
  <c r="F34" i="34"/>
  <c r="C34" i="34"/>
  <c r="B34" i="34" s="1"/>
  <c r="L18" i="34"/>
  <c r="K18" i="34"/>
  <c r="J18" i="34"/>
  <c r="G18" i="34"/>
  <c r="F18" i="34"/>
  <c r="C18" i="34"/>
  <c r="B18" i="34" s="1"/>
  <c r="M34" i="34" l="1"/>
  <c r="N34" i="34" s="1"/>
  <c r="M18" i="34"/>
  <c r="N18" i="34" s="1"/>
</calcChain>
</file>

<file path=xl/sharedStrings.xml><?xml version="1.0" encoding="utf-8"?>
<sst xmlns="http://schemas.openxmlformats.org/spreadsheetml/2006/main" count="2016" uniqueCount="989">
  <si>
    <t>Схема размещения многофункциональных центров предоставления государственных и муниципальных услуг</t>
  </si>
  <si>
    <t>№</t>
  </si>
  <si>
    <t>Адрес</t>
  </si>
  <si>
    <t>Городской округ Самара/Железнодорожный район</t>
  </si>
  <si>
    <t>Городской округ Самара/Кировский район</t>
  </si>
  <si>
    <t>Городской округ Самара/Красноглинский район</t>
  </si>
  <si>
    <t>Городской округ Самара/Куйбышевский район</t>
  </si>
  <si>
    <t>Городской округ Самара/Ленинский район</t>
  </si>
  <si>
    <t>Городской округ Самара/Октябрьский район</t>
  </si>
  <si>
    <t xml:space="preserve">443013, город Самара, Московское шоссе, литера Д, корпус 28А, литера 28а </t>
  </si>
  <si>
    <t>Городской округ Самара/Промышленный район</t>
  </si>
  <si>
    <t>Городской округ Самара/Самарский район</t>
  </si>
  <si>
    <t>Городской округ Самара/Советский район</t>
  </si>
  <si>
    <t>БЭК ОФИС</t>
  </si>
  <si>
    <t>Городской округ Самара</t>
  </si>
  <si>
    <t>Доля обеспеченных по муниципальным образованиям</t>
  </si>
  <si>
    <t>сельские населённые пункты, входящие в состав г.о. Самара</t>
  </si>
  <si>
    <t>-</t>
  </si>
  <si>
    <t>443037, Самарская область, г. Самара, ул. Свободы, 192/ул. Елизарова, 32</t>
  </si>
  <si>
    <t>и отделений (офисов) привлекаемых организаций на территории Самарской области</t>
  </si>
  <si>
    <t>443074, Самарская область,г.Самара, ул. Мориса Тореза, 101 а</t>
  </si>
  <si>
    <t>443004, Самарская область, г. Самара, ул. Рижская, 9</t>
  </si>
  <si>
    <t>ТОСП</t>
  </si>
  <si>
    <t>443004, Самарская область, г. Самара, Южное шоссе, 5, ТЦ "Амбар"</t>
  </si>
  <si>
    <r>
      <t>Объект (МФЦ или привлекаемая организация)</t>
    </r>
    <r>
      <rPr>
        <b/>
        <vertAlign val="superscript"/>
        <sz val="9"/>
        <rFont val="Times New Roman"/>
        <family val="1"/>
        <charset val="204"/>
      </rPr>
      <t>[2]</t>
    </r>
    <r>
      <rPr>
        <b/>
        <sz val="9"/>
        <rFont val="Times New Roman"/>
        <family val="1"/>
        <charset val="204"/>
      </rPr>
      <t xml:space="preserve"> </t>
    </r>
  </si>
  <si>
    <r>
      <t>[1]</t>
    </r>
    <r>
      <rPr>
        <sz val="9"/>
        <rFont val="Times New Roman"/>
        <family val="1"/>
        <charset val="204"/>
      </rPr>
      <t>Указывается наименование всех муниципальных образований и населенных пунктов на территории субъекта Российской Федерации, включая внутригородские районы административного центра субъекта Российской Федерации, городские округа и входящие в них населенные пункты, муниципальные районы, городские поселения и входящие в них населенные пункты, сельские поселения</t>
    </r>
  </si>
  <si>
    <t>МФЦ</t>
  </si>
  <si>
    <t>443091, Самарская область, г. Самара, пр. Кирова, 235</t>
  </si>
  <si>
    <t>Вид МФЦ (МФЦ, ТОСП, БЭК ОФИС)</t>
  </si>
  <si>
    <t>Общая площадь помещения МФЦ, ТОСП, БЭК ОФИС</t>
  </si>
  <si>
    <t xml:space="preserve">443028, Самарская область, мкрн. Крутые ключи, ул. Мира, 10 </t>
  </si>
  <si>
    <t>Площадь сектора информирования и ожидания</t>
  </si>
  <si>
    <t>Площадь сектора приёма документов</t>
  </si>
  <si>
    <r>
      <t>[2]</t>
    </r>
    <r>
      <rPr>
        <sz val="9"/>
        <rFont val="Times New Roman"/>
        <family val="1"/>
        <charset val="204"/>
      </rPr>
      <t>Указывается способ организации предоставления государственных и муниципальных услуг по принципу «одного окна»: 1 - предоставление государственных и муниципальных услуг на базе МФЦ (филиала МФЦ); 2 - предоставление государственных и муниципальных услуг на базе привлекаемой организации; 3 – удаленные рабочие места МФЦ (указываются только для действующих);</t>
    </r>
  </si>
  <si>
    <t>Численность граждан, имеющих доступ к МФЦ по месту пребывания</t>
  </si>
  <si>
    <r>
      <t>Наименование муниципального образования, населенного пункта</t>
    </r>
    <r>
      <rPr>
        <b/>
        <sz val="7"/>
        <rFont val="Times New Roman"/>
        <family val="1"/>
        <charset val="204"/>
      </rPr>
      <t xml:space="preserve">[1] </t>
    </r>
  </si>
  <si>
    <t>443087, Самарская область, г. Самара, пр. Кирова, 304 а</t>
  </si>
  <si>
    <t>443066 Самарская область, г.Самара, ул. Дыбенко, 122</t>
  </si>
  <si>
    <t>2017 год</t>
  </si>
  <si>
    <t>10</t>
  </si>
  <si>
    <t>11</t>
  </si>
  <si>
    <t>12</t>
  </si>
  <si>
    <r>
      <t>Дата открытия</t>
    </r>
    <r>
      <rPr>
        <b/>
        <vertAlign val="superscript"/>
        <sz val="9"/>
        <rFont val="Times New Roman"/>
        <family val="1"/>
        <charset val="204"/>
      </rPr>
      <t>[3]</t>
    </r>
    <r>
      <rPr>
        <b/>
        <sz val="9"/>
        <rFont val="Times New Roman"/>
        <family val="1"/>
        <charset val="204"/>
      </rPr>
      <t xml:space="preserve"> </t>
    </r>
  </si>
  <si>
    <r>
      <t>Тип создания МФЦ</t>
    </r>
    <r>
      <rPr>
        <b/>
        <vertAlign val="superscript"/>
        <sz val="9"/>
        <rFont val="Times New Roman"/>
        <family val="1"/>
        <charset val="204"/>
      </rPr>
      <t>[4]</t>
    </r>
    <r>
      <rPr>
        <b/>
        <sz val="9"/>
        <rFont val="Times New Roman"/>
        <family val="1"/>
        <charset val="204"/>
      </rPr>
      <t xml:space="preserve"> </t>
    </r>
  </si>
  <si>
    <r>
      <t>[3]</t>
    </r>
    <r>
      <rPr>
        <sz val="9"/>
        <rFont val="Times New Roman"/>
        <family val="1"/>
        <charset val="204"/>
      </rPr>
      <t>По действующим объектам указывается фактическая дата открытия, по планируемым к созданию объектам планируемая дата открытия</t>
    </r>
  </si>
  <si>
    <r>
      <t>[4]</t>
    </r>
    <r>
      <rPr>
        <sz val="9"/>
        <rFont val="Times New Roman"/>
        <family val="1"/>
        <charset val="204"/>
      </rPr>
      <t>Типы создания: 1 - действующие МФЦ; 2- строительство (реконструкция); 3 - ремонт (переоборудование); 4 - аренда помещения; 5- приобретение помещения</t>
    </r>
  </si>
  <si>
    <t>443030, Самарская область, г.Самара, ул. Урицкого 2/ул. Чернореченская 1</t>
  </si>
  <si>
    <t>ГАУ СО "Уполномоченный многофункциональный центр предоставления государственных и муниципальных услуг Самарской области"</t>
  </si>
  <si>
    <t>445033, Самарская область, г. Тольятти, Автозаводский район, ул. Юбилейная, 4</t>
  </si>
  <si>
    <t>300,52</t>
  </si>
  <si>
    <t>150,43</t>
  </si>
  <si>
    <t>445056,Самарская область, г. Тольятти, Автозаводский район, ул. 40 лет Победы/Дзержинского, 14/17</t>
  </si>
  <si>
    <t>50</t>
  </si>
  <si>
    <t>40</t>
  </si>
  <si>
    <t>445047, Самарская область, г. Тольятти, ул. 40 лет Победы, 14 (ТЦ "Мебельный дом")</t>
  </si>
  <si>
    <t>146</t>
  </si>
  <si>
    <t>90</t>
  </si>
  <si>
    <t>31</t>
  </si>
  <si>
    <t>445039, Самарская область, г. Тольятти, Автозаводский район, ул. Ворошилова, 33</t>
  </si>
  <si>
    <t>01.08.2017 (с 26.03.2015 по 31.07.2017 ТОСП располагался по адресу: 445027, Самарская область, г. Тольятти, Автозаводский район, ул. Юбилейная, 55)</t>
  </si>
  <si>
    <t>29,1</t>
  </si>
  <si>
    <t>20</t>
  </si>
  <si>
    <t>9,1</t>
  </si>
  <si>
    <t>445031, Самарская область, г. Тольятти, Автозаводский район, ул. Автостроителей, 5</t>
  </si>
  <si>
    <t>228,9</t>
  </si>
  <si>
    <t>84,45</t>
  </si>
  <si>
    <t>445028, Самарская область, г. Тольятти, Автозаводский район, ул. Революционная 52 А (ТЦ "Русь на Волге")</t>
  </si>
  <si>
    <t>143,4</t>
  </si>
  <si>
    <t>100</t>
  </si>
  <si>
    <t>43,4</t>
  </si>
  <si>
    <t>445045, Самарская область, г. Тольятти, Комсомольский район, ул. Ярославская, 35</t>
  </si>
  <si>
    <t>88,5</t>
  </si>
  <si>
    <t>43,22</t>
  </si>
  <si>
    <t>445091,Самарская область, г. Тольятти, пос. Фёдоровка, ул. Ингельберга, 1 В</t>
  </si>
  <si>
    <t>12,2</t>
  </si>
  <si>
    <t>4</t>
  </si>
  <si>
    <t>445092, Самарская область, г. Тольятти, мкр. Поволжский, ул. Новосадовая, 23</t>
  </si>
  <si>
    <t xml:space="preserve"> 1 окно с 01.12.2014 + 1 окно с 18.09.2017 (с 01.12.2014 по 17.09.2017 одно окно располагалось в ТОСП по адресу: 445013, Самарская область, г. Тольятти, мкр. Жигулёвское море, проезд Майский, 64)</t>
  </si>
  <si>
    <t>32,9</t>
  </si>
  <si>
    <t>12,9</t>
  </si>
  <si>
    <t>445015, Самарская область, г. Тольятти, ул. Никонова 22 (пос. Шлюзовой)</t>
  </si>
  <si>
    <t>56</t>
  </si>
  <si>
    <t>27,7</t>
  </si>
  <si>
    <t>445011, Самарская область, г. Тольятти, Центральный район, ул. Мира, 84</t>
  </si>
  <si>
    <t>204,9</t>
  </si>
  <si>
    <t>101,38</t>
  </si>
  <si>
    <t>445019, Самарская область, г. Тольятти, Центральный район, ул. Голосова, 26 А</t>
  </si>
  <si>
    <t xml:space="preserve">01.01.2018                                         (2 оставшихся окна из 8 ранее размещавшихся по адресу: 445019, Самарская область, г. Тольятти, Центральный район, ул. Голосова, 26 А                                                                                                до 31.12.2017).                             При этом из 8 окон: 2 окна с 01.08.2017 ТОСП (с 12.01.2015 по 31.07.2017 ТОСП располагался по адресу: 445011, Самарская область, г. Тольятти, Центральный район, ул. Ленина, 87) + 6 окон с 20.09.2017 (с 31.12.2016 по 19.09.2017 6 окон располагались по адресу: 445020, Самарская область, г. Тольятти, Центральный район, Автозаводское шоссе, 6 (ТРК "Парк хаус"), при этом ранее (с 01.08.2014 по 30.12.2016) 4 окна располагались в ТОСП по адресу: 445050, Самарская область, г. Тольятти, Центральный район, ул. Баныкина, 14.)  </t>
  </si>
  <si>
    <t>30</t>
  </si>
  <si>
    <t>445009, Самарская область, г. Тольятти , ул. Горького, 65 (торговый центр "ВЦМ")</t>
  </si>
  <si>
    <t>135</t>
  </si>
  <si>
    <t>111</t>
  </si>
  <si>
    <t>15,5</t>
  </si>
  <si>
    <t>445020, Самарская область, г. Тольятти, Центральный район, ул. Белорусская, 33</t>
  </si>
  <si>
    <t>60</t>
  </si>
  <si>
    <t>25</t>
  </si>
  <si>
    <t>Городской округ Тольятти</t>
  </si>
  <si>
    <t>Городской округ Тольятти/Автозаводский район</t>
  </si>
  <si>
    <t>Городской округ Тольятти/Комсомольский район</t>
  </si>
  <si>
    <t>Городской округ Тольятти/Центральный район</t>
  </si>
  <si>
    <t>УТВЕРЖДЕНО
протоколом заочного голосования заседания комиссии при Администрации Губернатора Самарской области 
по повышению качества предоставления 
государственных и муниципальных услуг 
в Самарской области                                                                               от «  » сентября 2018 года № 
_______________________ Д.В.Холин</t>
  </si>
  <si>
    <t>Количество окон на 01.09.2018</t>
  </si>
  <si>
    <t>Численность населения на 01.01.2018 (Статистический бюллетень/ Самарастат)</t>
  </si>
  <si>
    <t>20.12.2016                                               (с 31.12.2015 ТОСП располагался по адресу:      443001                                              г. Самара,                                     ул. Самарская, 207)</t>
  </si>
  <si>
    <t>17.01.2017                                        (с 15.10.2014 ТОСП располагался по адресу:             443010, г. Самара,                                 ул. Вилоновская, 13)</t>
  </si>
  <si>
    <t xml:space="preserve">2 окна с 01.09.2014 + 2 окна с 23.12.2017 (2 из тех 11 окон которые ранее располагались по адресу: 445030, Самарская область, г. Тольятти, Автозаводский район, ул. 70 лет Октября, 3.                                                                            При этом 6 окон с 25.07.2013 + 5 окон 21.06.2016 (с 23.12.2013 по 20.06.2016 5 окон располагались в МФЦ по адресу: 445024,                                г. Тольятти, Автозаводский район, ул. Борковская, 99.       Все 11 окон действовали до 22.12.2017) </t>
  </si>
  <si>
    <t>8 окон с 01.02.2016 + 2 окна с  01.12.2016  (с 01.09.2012 по 31.01.2016 2 окна располагались в ТОСП по адресу: 445039, г.Тольятти, Автозаводский район,                                                  ул. Дзержинского, 21;                                  с 20.12.2013 по 31.01.2016 6 окон располагались в МФЦ по адресу: 445028,                               г. Тольятти, Автозаводский район,                                            ул. Юбилейная, 8:                          с 23.12.2013 по 30.11.2016 2 окна располагались в МФЦ по адресу: 445024,                               г. Тольятти, Автозаводский район, ул. Борковская, 99)</t>
  </si>
  <si>
    <t xml:space="preserve">23.12.2017 (9 из тех 11 окон которые ранее располагались по адресу: 445030, Самарская область, г. Тольятти, Автозаводский район, ул. 70 лет Октября, 3.                                                                            При этом 6 окон с 25.07.2013 + 5 окон 21.06.2016 (с 23.12.2013 по 20.06.2016 5 окон располагались в МФЦ по адресу: 445024,                                 г. Тольятти, Автозаводский район, ул. Борковская, 99. Все 11 окон действовали до 22.12.2017) </t>
  </si>
  <si>
    <t xml:space="preserve">31.12.2016 (с 23.12.2013 по 30.12.2016 1 окно располагалось в МФЦ по адресу: 445024,                                   г. Тольятти, Автозаводский район, ул. Борковская, 99;          с 01.11.2013 по 30.12.2016 4 окна располагались в ТОСП  по адресу: 445012,                               г. Тольятти, Комсомольский район, ул. Шевцовой, 6)    </t>
  </si>
  <si>
    <t xml:space="preserve">01.01.18                                           (6 окон из 8 ранее размещавшихся по адресу: 445019, Самарская область,        г. Тольятти, Центральный район, ул. Голосова, 26 А                                                                                              (Данные 6 окон размещались до 31.12.2017).                             При этом из 8 окон: 2 окна с 01.08.2017 ТОСП (с 12.01.2015 по 31.07.2017 ТОСП располагался по адресу: 445011, Самарская область, г. Тольятти, Центральный район, ул. Ленина, 87) + 6 окон с 20.09.2017 (с 31.12.2016 по 19.09.2017 6 окон располагались по адресу: 445020, Самарская область,        г. Тольятти, Центральный район, Автозаводское шоссе, 6 (ТРК "Парк хаус"), при этом ранее (с 01.08.2014 по 30.12.2016) 4 окна располагались в ТОСП по адресу: 445050, Самарская область, г. Тольятти, Центральный район, ул. Баныкина, 14.)  </t>
  </si>
  <si>
    <t>445022, Самарская область, г. Тольятти, Центральный район, ул. Толстого, 34</t>
  </si>
  <si>
    <t>Количество окон на 01.06.2018</t>
  </si>
  <si>
    <t>2018 год</t>
  </si>
  <si>
    <t>Городской округ Жигулёвск</t>
  </si>
  <si>
    <t>883,8</t>
  </si>
  <si>
    <t>883,10</t>
  </si>
  <si>
    <t>883,12</t>
  </si>
  <si>
    <t>Городской округ Жигулевск/г. Жигулевск</t>
  </si>
  <si>
    <t xml:space="preserve">445350, Самарская область, г. Жигулёвск, ул. Комсомольская, 31,строение 4 </t>
  </si>
  <si>
    <t>28.02.2012    (+1) 01.11.2015</t>
  </si>
  <si>
    <t>842,7</t>
  </si>
  <si>
    <t>356,4</t>
  </si>
  <si>
    <t>95,2</t>
  </si>
  <si>
    <t>Городской округ Жигулевск/Село Бахилова Поляна</t>
  </si>
  <si>
    <t>Городской округ Жигулевск/Село Богатырь</t>
  </si>
  <si>
    <t>Городской округ Жигулевск/Село Ширяево</t>
  </si>
  <si>
    <t xml:space="preserve">445364, Самарская область, городской округ Жигулёвск, с. Ширяево, ул. Некрасовская, 1 </t>
  </si>
  <si>
    <t>24</t>
  </si>
  <si>
    <t>17</t>
  </si>
  <si>
    <t>7</t>
  </si>
  <si>
    <t>Городской округ Жигулевск/Село Зольное</t>
  </si>
  <si>
    <t xml:space="preserve">445362, Самарская область, городской округ Жигулёвск, с. Зольное, ул. Клубная, 43 </t>
  </si>
  <si>
    <t>12,7</t>
  </si>
  <si>
    <t>2,7</t>
  </si>
  <si>
    <t>Городской округ Жигулевск/Село Солнечная Поляна</t>
  </si>
  <si>
    <t>445363, Самарская область, городской округ Жигулёвск, с. Солнечная Поляна, ул. Центральная, 1</t>
  </si>
  <si>
    <t>19</t>
  </si>
  <si>
    <t>9</t>
  </si>
  <si>
    <t>Городской округ Отрадный</t>
  </si>
  <si>
    <t>Городской округ Отрадный/г. Отрадный</t>
  </si>
  <si>
    <t>446303, Самарская область, г. Отрадный, ул. Ленинградская, 26</t>
  </si>
  <si>
    <t>133,63</t>
  </si>
  <si>
    <t>76,3</t>
  </si>
  <si>
    <t>Городской округ Кинель</t>
  </si>
  <si>
    <t>Городской округ Кинель/г. Кинель</t>
  </si>
  <si>
    <t>446430, Самарская область, г. Кинель, ул. Маяковского, 80А</t>
  </si>
  <si>
    <t>101</t>
  </si>
  <si>
    <t>Городской округ Кинель/п.г.т. Алексеевка</t>
  </si>
  <si>
    <t>446441, пгт. Алексеевка, ул. Гагарина, 5</t>
  </si>
  <si>
    <t>Городской округ Кинель/п.г.т. Усть-Кинельский</t>
  </si>
  <si>
    <t>446442, пгт. Усть Кинельский, ул. Студенческая, 5</t>
  </si>
  <si>
    <t>Городской округ Новокуйбышевск</t>
  </si>
  <si>
    <t>Городской округ Новокуйбышевск/г. Новокуйбышевск</t>
  </si>
  <si>
    <t>446218, Самарская область,г. Новокуйбышевск, ул. Свердлова, 23А</t>
  </si>
  <si>
    <t>30.11.2011   (+6) 13.01.2016</t>
  </si>
  <si>
    <t>446200, Самарская область, г. Новокуйбышевск, ул. 50 лет НПЗ, 2</t>
  </si>
  <si>
    <t>Городской округ Новокуйбышевск/п. Маяк</t>
  </si>
  <si>
    <t>446219, Самарская область, городской округ Новокуйбышевск, п. Маяк, ул. Чапаева, 2</t>
  </si>
  <si>
    <t>Городской округ Новокуйбышевск/ село Горки</t>
  </si>
  <si>
    <t>Городской округ Новокуйбышевск/деревня Малое Томылово</t>
  </si>
  <si>
    <t>Городской округ Новокуйбышевск/поселок Океан</t>
  </si>
  <si>
    <t>Городской округ Новокуйбышевск/поселок Семеновка</t>
  </si>
  <si>
    <t>Городской округ Новокуйбышевск/поселок Шмидта</t>
  </si>
  <si>
    <t>Городской округ Октябрьск</t>
  </si>
  <si>
    <t>Городской округ Октябрьск/г. Октябрьск</t>
  </si>
  <si>
    <t>445240, Самарская область, г. Октябрьск, ул. Аносова, 7</t>
  </si>
  <si>
    <t>Городской округ Похвистнево</t>
  </si>
  <si>
    <t>Городской округ Похвистнево/г. Похвистнево</t>
  </si>
  <si>
    <t>446450, Самарская область, г. Похвистнево, ул. Лермонтова, 2 А</t>
  </si>
  <si>
    <t>228,5</t>
  </si>
  <si>
    <t>Городской округ Похвистнево/г. Похвистнево, п. Октябрьский</t>
  </si>
  <si>
    <t>20.12.2016                                               (с 31.12.2015 ТОСП располагался по адресу:      443001                                              г. Самара,                                ул. Самарская, 207)</t>
  </si>
  <si>
    <t>17.01.2017                                   (с 15.10.2014       ТОСП располагался по адресу:             443010,                                                г. Самара,                                 ул. Вилоновская, 13)</t>
  </si>
  <si>
    <t>Городской округ Сызрань</t>
  </si>
  <si>
    <t>Городской округ Сызрань/г. Сызрань</t>
  </si>
  <si>
    <t>446028, Самарская область, г. Сызрань, пр. 50 лет Октября, 28А</t>
  </si>
  <si>
    <t>2454,4</t>
  </si>
  <si>
    <t>455,6</t>
  </si>
  <si>
    <t>446028, Самарская область, г. Сызрань, ул. Кирова, 44</t>
  </si>
  <si>
    <t>396,5</t>
  </si>
  <si>
    <t>55,5</t>
  </si>
  <si>
    <t>446021, Самарская область, г. Сызрань, пер. Кемеровский, 1</t>
  </si>
  <si>
    <t>75</t>
  </si>
  <si>
    <t>28,0</t>
  </si>
  <si>
    <t>22,0</t>
  </si>
  <si>
    <t xml:space="preserve">2 окна с 01.09.2014 + 2 окна с 23.12.2017 (2 из тех 11 окон которые ранее располагались по адресу: 445030, Самарская область, г. Тольятти, Автозаводский район, ул. 70 лет Октября, 3.                                                                            При этом 6 окон с 25.07.2013 + 5 окон 21.06.2016 (с 23.12.2013 по 20.06.2016 5 окон располагались в МФЦ по адресу: 445024,                         г. Тольятти, Автозаводский район, ул. Борковская, 99. Все 11 окон действовали до 22.12.2017) </t>
  </si>
  <si>
    <t xml:space="preserve">23.12.2017 (9 из тех 11 окон которые ранее располагались по адресу: 445030, Самарская область, г. Тольятти, Автозаводский район, ул. 70 лет Октября, 3.                                                                            При этом 6 окон с 25.07.2013 + 5 окон 21.06.2016 (с 23.12.2013 по 20.06.2016 5 окон располагались в МФЦ по адресу: 445024,                         г. Тольятти, Автозаводский район, ул. Борковская, 99. Все 11 окон действовали до 22.12.2017) </t>
  </si>
  <si>
    <t>8 окон с 01.02.2016 + 2 окна с  01.12.2016               (с 01.09.2012 по 31.01.2016 2 окна располагались в ТОСП по адресу: 445039, г.Тольятти, Автозаводский район,                                                  ул. Дзержинского, 21;                                  с 20.12.2013 по 31.01.2016 6 окон располагались в МФЦ по адресу: 445028,                         г. Тольятти, Автозаводский район,                                ул. Юбилейная, 8:            с 23.12.2013 по 30.11.2016 2 окна располагались в МФЦ по адресу: 445024,                         г. Тольятти, Автозаводский район, ул. Борковская, 99)</t>
  </si>
  <si>
    <t xml:space="preserve">31.12.2016 (с 23.12.2013 по 30.12.2016 1 окно располагалось в МФЦ по адресу: 445024,                         г. Тольятти, Автозаводский район, ул. Борковская, 99;          с 01.11.2013 по 30.12.2016 4 окна располагались в ТОСП  по адресу: 445012,                         г. Тольятти, Комсомольский район, ул. Шевцовой, 6)    </t>
  </si>
  <si>
    <t xml:space="preserve">01.01.18                                         (6 окон из 8 ранее размещавшихся по адресу: 445019, Самарская область, г. Тольятти, Центральный район, ул. Голосова, 26 А                                                                                              (Данные 6 окон размещались до 31.12.2017).                             При этом из 8 окон: 2 окна с 01.08.2017 ТОСП (с 12.01.2015 по 31.07.2017 ТОСП располагался по адресу: 445011, Самарская область, г. Тольятти, Центральный район, ул. Ленина, 87) + 6 окон с 20.09.2017 (с 31.12.2016 по 19.09.2017 6 окон располагались по адресу: 445020, Самарская область, г. Тольятти, Центральный район, Автозаводское шоссе, 6 (ТРК "Парк хаус"), при этом ранее (с 01.08.2014 по 30.12.2016) 4 окна располагались в ТОСП по адресу: 445050, Самарская область, г. Тольятти, Центральный район, ул. Баныкина, 14.)  </t>
  </si>
  <si>
    <t>Городской округ Чапаевск</t>
  </si>
  <si>
    <t>Городской округ Чапаевск/г. Чапаевск</t>
  </si>
  <si>
    <t>446100, Самарская область, г. Чапаевск, ул. Пролетарская, 5А</t>
  </si>
  <si>
    <t>852</t>
  </si>
  <si>
    <t>83,1</t>
  </si>
  <si>
    <t>37,4</t>
  </si>
  <si>
    <t>446100, Самарская область, г. Чапаевск, ул. Калинина, 25</t>
  </si>
  <si>
    <t>192,1</t>
  </si>
  <si>
    <t>91,6</t>
  </si>
  <si>
    <t>25,8</t>
  </si>
  <si>
    <t>Муниципальный район Алексеевский</t>
  </si>
  <si>
    <t>Муниципальный район Алексеевский/Сельское поселение Авангард</t>
  </si>
  <si>
    <t>446643, Самарская область, Алексеевский район, с. Авангард ул. Советская, 11</t>
  </si>
  <si>
    <t>Муниципальный район Алексеевский/Сельское поселение Алексеевка</t>
  </si>
  <si>
    <t>446640, Самарская область, Алексеевский район, с. Алексеевка, ул. 50 лет Октября, 2</t>
  </si>
  <si>
    <t>87,6</t>
  </si>
  <si>
    <t>Муниципальный район Алексеевский/Сельское поселение Гавриловка</t>
  </si>
  <si>
    <t xml:space="preserve">446654, Самарская область, Алексеевский район, с. Гавриловка, ул. Льва Толстого, 12 </t>
  </si>
  <si>
    <t>Муниципальный район Алексеевский/Сельское поселение Герасимовка</t>
  </si>
  <si>
    <t>Муниципальный район Алексеевский/Сельское поселение Летниково</t>
  </si>
  <si>
    <t xml:space="preserve"> 446650, Самарская область, Алексеевский район, с. Летниково, пер. Центральный, 15</t>
  </si>
  <si>
    <t xml:space="preserve">06.02.2017                    (с 18.07.2014 по 05.02.2017 ТОСП располагался по адресу: 446651, Самарская область, Алексеевский район, с. Ореховка, ул. Кирова, 81)  </t>
  </si>
  <si>
    <t>Муниципальный район Безенчукский</t>
  </si>
  <si>
    <t>Муниципальный район Безенчукский/Посёлок городского типа Безенчук</t>
  </si>
  <si>
    <t>446250, Самарская область, посёлок городского типа Безенчук, ул.Нефтяников, 11</t>
  </si>
  <si>
    <t>306</t>
  </si>
  <si>
    <t>157,4</t>
  </si>
  <si>
    <t>Муниципальный район Безенчукский/Посёлок городского типа Осинки</t>
  </si>
  <si>
    <t>446259, Самарская область, Безенчукский район, посёлок городского типа Осинки, ул. Маяковского, 15</t>
  </si>
  <si>
    <t>18</t>
  </si>
  <si>
    <t>Муниципальный район Безенчукский/Сельское поселение Екатериновка</t>
  </si>
  <si>
    <t xml:space="preserve">446232, Самарская область, Безенчукский район, с. Екатериновка, ул. Советская, 1 </t>
  </si>
  <si>
    <t>Муниципальный район Безенчукский/Сельское поселение Купино</t>
  </si>
  <si>
    <t>Муниципальный район Безенчукский/Сельское поселение Натальино</t>
  </si>
  <si>
    <t>446223, Самарская область, Безенчукский район, с. Натальино, ул. Школьная,  1</t>
  </si>
  <si>
    <t>Муниципальный район Безенчукский/Сельское поселение Ольгино</t>
  </si>
  <si>
    <t>446224, Самарская область, Безенчукский район, с. Ольгино, ул. Мира, 3</t>
  </si>
  <si>
    <t>59</t>
  </si>
  <si>
    <t>51</t>
  </si>
  <si>
    <t>Муниципальный район Безенчукский/Сельское поселение Переволоки</t>
  </si>
  <si>
    <t>446225, Самарская область,  Безенчукский район, с. Переволоки, ул. Центральная, 33</t>
  </si>
  <si>
    <t>Муниципальный район Безенчукский/Сельское поселение Прибой</t>
  </si>
  <si>
    <t>446242, Самарская область,  Безенчукский район, с. Прибой, ул. Центральная, 5</t>
  </si>
  <si>
    <t>Муниципальный район Безенчукский/Сельское поселение Преполовенка</t>
  </si>
  <si>
    <t>446222, Самарская область Безенчукский район, с. Преполовенка, ул Центральная, 53</t>
  </si>
  <si>
    <t>12,8</t>
  </si>
  <si>
    <t>Муниципальный район Безенчукский/Сельское поселение Васильевка</t>
  </si>
  <si>
    <t>Муниципальный район Безенчукский/Сельское поселение Звезда</t>
  </si>
  <si>
    <t>446222, Самарская область Безенчукский район, ст. Звезда, ул. Советская, 7</t>
  </si>
  <si>
    <t>Муниципальный район Безенчукский/Сельское поселение Песочное</t>
  </si>
  <si>
    <t>Муниципальный район Богатовский</t>
  </si>
  <si>
    <t>Муниципальный район Богатовский/Сельское поселение Арзамасцевка</t>
  </si>
  <si>
    <t>446637, Самарская область, Богатовский район, с. Арзамасцевка, ул. Школьная, 24</t>
  </si>
  <si>
    <t>16</t>
  </si>
  <si>
    <t>Муниципальный район Богатовский/Сельское поселение Богатое</t>
  </si>
  <si>
    <t>446630, Самарская область,  Богатовский район,с. Богатое, ул. Чапаева, 14</t>
  </si>
  <si>
    <t>63,5</t>
  </si>
  <si>
    <t>Муниципальный район Богатовский/Сельское поселение Виловатое</t>
  </si>
  <si>
    <t>446621, Самарская область, Богатовский район, с. Виловатое, ул. Советская, 81</t>
  </si>
  <si>
    <t>Муниципальный район Богатовский/Сельское поселение Максимовка</t>
  </si>
  <si>
    <t>446634,Самарская область, Богатовский район, с. Максимовка, ул. Октябрьская, 23</t>
  </si>
  <si>
    <t>Муниципальный район Богатовский/Сельское поселение Печинено</t>
  </si>
  <si>
    <t>446635, Самарская область, Богатовский район, с. Печинено, ул. Советская, 1</t>
  </si>
  <si>
    <t>Муниципальный район Большеглушицкий</t>
  </si>
  <si>
    <t>Муниципальный район Большеглушицкий/Сельское поселение Александровка</t>
  </si>
  <si>
    <t>446194, Самарская область, Большеглушицкий район, с. Александровка, ул. Центральная, 5</t>
  </si>
  <si>
    <t>Муниципальный район Большеглушицкий/Сельское поселение Большая Глушица</t>
  </si>
  <si>
    <t>446180, Самарская область,  Большеглушицкий район, с. Большая Глушица, ул. Пионерская, 2</t>
  </si>
  <si>
    <t>Муниципальный район Большеглушицкий/Сельское поселение Большая Дергуновка</t>
  </si>
  <si>
    <t>446180, Самарская область,  Большеглушицкий район, с. Большая Дергуновка, ул. Советская, 99</t>
  </si>
  <si>
    <t>24,2</t>
  </si>
  <si>
    <t>16,2</t>
  </si>
  <si>
    <t>8,0</t>
  </si>
  <si>
    <t>Муниципальный район Большеглушицкий/Сельское поселение Малая Глушица</t>
  </si>
  <si>
    <t>446191, Самарская область, Большеглушицкий район, с. Малая Глушица, ул. Советская, 60</t>
  </si>
  <si>
    <t>25,5</t>
  </si>
  <si>
    <t>17,5</t>
  </si>
  <si>
    <t>Муниципальный район Большеглушицкий/Сельское поселение Мокша</t>
  </si>
  <si>
    <t>446193, Самарская область, Большеглушицкий район, с. Мокша, ул. Кавказская, 1</t>
  </si>
  <si>
    <t>33,16</t>
  </si>
  <si>
    <t>25,16</t>
  </si>
  <si>
    <t>Муниципальный район Большеглушицкий/Сельское поселение Новопавловка</t>
  </si>
  <si>
    <t>446183, Самарская область, Большеглушицкий район, с. Новопавловка, ул. Советская, 41</t>
  </si>
  <si>
    <t>20,2</t>
  </si>
  <si>
    <t>Муниципальный район Большеглушицкий/Сельское поселение Фрунзенское</t>
  </si>
  <si>
    <t>18,24</t>
  </si>
  <si>
    <t>10,24</t>
  </si>
  <si>
    <t>Муниципальный район Большеглушицкий/Сельское поселение Южное</t>
  </si>
  <si>
    <t>446186, Самарская область, Большеглушицкий район, пос. Южный, ул. Лесная, 22</t>
  </si>
  <si>
    <t>Муниципальный район Большечерниговский</t>
  </si>
  <si>
    <t>Муниципальный район Большечерниговский/Сельское поселение Августовка</t>
  </si>
  <si>
    <t xml:space="preserve">446281, Самарская область, Большечерниговский район, с. Августовка, ул. Кооперативная, 8 </t>
  </si>
  <si>
    <t>22,8</t>
  </si>
  <si>
    <t>Муниципальный район Большечерниговский/Сельское поселение Большая Черниговска</t>
  </si>
  <si>
    <t xml:space="preserve">446290, Самарская обл., Большечерниговский район, с. Большая Черниговка, ул. Советская,  85 </t>
  </si>
  <si>
    <t>113,0</t>
  </si>
  <si>
    <t>Муниципальный район Большечерниговский/Сельское поселение Восточный</t>
  </si>
  <si>
    <t>446275 Самарская область, Большечерниговский район, пос. Восточный, ул. Центральная, 56</t>
  </si>
  <si>
    <t>38,8</t>
  </si>
  <si>
    <t>Муниципальный район Большечерниговский/Сельское поселение Глушицкий</t>
  </si>
  <si>
    <t>446292, Самарская область, Большечерниговский район, пос. Глушицкий, ул. Центральная, 3</t>
  </si>
  <si>
    <t>82</t>
  </si>
  <si>
    <t>Муниципальный район Большечерниговский/Сельское поселение Краснооктябрьский</t>
  </si>
  <si>
    <t>446297, Самарская область, Большечерниговский район, пос. Краснооктябрьский, ул. Советская, 9</t>
  </si>
  <si>
    <t>Муниципальный район Большечерниговский/Сельское поселение Пензено</t>
  </si>
  <si>
    <t>446272, Самарская область, Большечерниговский район, пос. Пензено, ул. Советская, 11</t>
  </si>
  <si>
    <t>Муниципальный район Большечерниговский/Сельское поселение Петровский</t>
  </si>
  <si>
    <t xml:space="preserve">446297, Самарская область, Большечерниговский район, с/п Петровский, пос.  Аверьяновский, ул. Центральная 22 </t>
  </si>
  <si>
    <t>Муниципальный район Большечерниговский/Сельское поселение Поляков</t>
  </si>
  <si>
    <t xml:space="preserve">446299, Самарская область, Большечерниговский район, пос. Поляков, ул. Полевая, 49 </t>
  </si>
  <si>
    <t>48</t>
  </si>
  <si>
    <t>Муниципальный район Большечерниговский/Сельское поселение Украинка</t>
  </si>
  <si>
    <t>446296, Самарская область, Большечерниговский район, с. Украинка, ул. Школьная, 25</t>
  </si>
  <si>
    <t>14,8</t>
  </si>
  <si>
    <t>Муниципальный район Борский</t>
  </si>
  <si>
    <t>Муниципальный район Борский/Сельское поселение Большое Алдаркино</t>
  </si>
  <si>
    <t>446681, Самарская область, Борский район, с. Большое Алдаркино, ул. Советская, 31.</t>
  </si>
  <si>
    <t>5</t>
  </si>
  <si>
    <t>Муниципальный район Борский/Сельское поселение Борское</t>
  </si>
  <si>
    <t>446660, Самарская область, Борский район, с. Борское, ул. Ленинградская, 39</t>
  </si>
  <si>
    <t>80,89</t>
  </si>
  <si>
    <t>Муниципальный район Борский/Сельское поселение Гвардейцы</t>
  </si>
  <si>
    <t>446670, Самарская область, Борский район, с. Гвардейцы, ул. Большая,  77</t>
  </si>
  <si>
    <t>27</t>
  </si>
  <si>
    <t>8</t>
  </si>
  <si>
    <t>Муниципальный район Борский/Сельское поселение Долматовка</t>
  </si>
  <si>
    <t>446667, Самарская область, Борский район, с. Долматовка, ул. Молодёжная,  37</t>
  </si>
  <si>
    <t>Муниципальный район Борский/Сельское поселение Заплавное</t>
  </si>
  <si>
    <t>446673, Самарская область, Борский район, с. Заплавное, ул. Любимовка, 24</t>
  </si>
  <si>
    <t>Муниципальный район Борский/Сельское поселение Коноваловка</t>
  </si>
  <si>
    <t>446691, Самарская область, Борский район, с. Коноваловка, ул.Нижне-Ленинская, 7</t>
  </si>
  <si>
    <t>Муниципальный район Борский/Сельское поселение Новоборское</t>
  </si>
  <si>
    <t>446666, Самарская область, Борский район, пос. Новоборский, ул. Коммунальная, 10</t>
  </si>
  <si>
    <t>Муниципальный район Борский/Сельское поселение Новый Кутулук</t>
  </si>
  <si>
    <t>446663, Самарская область, Борский район, пос. Новый Кутулук, ул. Больничная,  8</t>
  </si>
  <si>
    <t>Муниципальный район Борский/Сельское поселение Петровка</t>
  </si>
  <si>
    <t>446685, Самарская область, Борский район, с. Петровка, ул. Октябрьская,  14</t>
  </si>
  <si>
    <t>Муниципальный район Борский/Сельское поселение Подгорное</t>
  </si>
  <si>
    <t>446687, Самарская область, Борский район, с. Подгорное, ул. Центральная, 27</t>
  </si>
  <si>
    <t>22</t>
  </si>
  <si>
    <t>Муниципальный район Борский/Сельское поселение Подсолнечное</t>
  </si>
  <si>
    <t>446684, Самарская область, Борский район, с. Подсолнечное, ул. Центральная, 43</t>
  </si>
  <si>
    <t>Муниципальный район Борский/Сельское поселение Таволжанка</t>
  </si>
  <si>
    <t>446676, Самарская область, Борский район, с. Таволжанка, ул. Центральная,  14</t>
  </si>
  <si>
    <t>Муниципальный район Борский/Сельское поселение Усманка</t>
  </si>
  <si>
    <t>446675, Самарская область, Борский район, с. Усманка, ул. Центральная, 24</t>
  </si>
  <si>
    <t>с 24.01.2018 (с 30.12.2013 до 23.01.2018 ТОСП располагался по адресу: 446675, Самарская область, Борский район, с. Усманка, ул. Центральная, 26)</t>
  </si>
  <si>
    <t>Муниципальный район Волжский</t>
  </si>
  <si>
    <t>Муниципальный район Волжский/г. Самара</t>
  </si>
  <si>
    <t>443045,Самарская область, г.Самара, ул.Дыбенко, 12в</t>
  </si>
  <si>
    <t>Муниципальный район Волжский/Городское поселение Петра Дубрава</t>
  </si>
  <si>
    <t>443546, Самарская область, пгт. Петра-Дубрава, ул. Климова, 7</t>
  </si>
  <si>
    <t>Муниципальный район Волжский/Сельское поселение Дубовый Умет</t>
  </si>
  <si>
    <t>443530, Самарская область, с. Дубовый Умет, ул. Советская, 120</t>
  </si>
  <si>
    <t>Муниципальный район Волжский/Городское поселение Рощинский</t>
  </si>
  <si>
    <t>443539, Самарская область, пгт Рощинский, здание Администрации 3Б ПГТ Рощинский</t>
  </si>
  <si>
    <t>Муниципальный район Волжский/Городское поселение Смышляевка</t>
  </si>
  <si>
    <t xml:space="preserve">443548, Самарская область, Волжский район, пгт. Смышляевка, ул. Пионерская, 2а
</t>
  </si>
  <si>
    <t xml:space="preserve">          31.12.2014 (ликвидация одного окна с 01.06.2018)</t>
  </si>
  <si>
    <t>443528, Самарская область, Волжский район, пгт. Стройкерамика, ул. Дружбы, д. 9</t>
  </si>
  <si>
    <t>18.12.2017 (открытие двух окон)</t>
  </si>
  <si>
    <t>Муниципальный район Волжский/Сельское поселение Верхняя Подстепновка</t>
  </si>
  <si>
    <t>443532, Самарская область,  Волжский район,  пос. Верхняя Подстепновка, ул. Специалистов, д.18</t>
  </si>
  <si>
    <t>29</t>
  </si>
  <si>
    <t>Муниципальный район Волжский/Сельское поселение Воскресенка</t>
  </si>
  <si>
    <t>443531, Самарская область, Волжский район, с. Воскресенка, ул. Победы, 4</t>
  </si>
  <si>
    <t>14</t>
  </si>
  <si>
    <t>Муниципальный район Волжский/Сельское поселение Курумоч</t>
  </si>
  <si>
    <t>443544, Самарская область,  Волжский район, с. Курумоч, ул. Гражная, д. 1</t>
  </si>
  <si>
    <t>01.06.2017                    (с 11.11.2013 по 31.05.2017 ТОСП располагался по адресу: 443544, Самарская область,  Волжский район, с. Курумоч, ул. Мира, 10)</t>
  </si>
  <si>
    <t>41,6</t>
  </si>
  <si>
    <t>10,3</t>
  </si>
  <si>
    <t>Муниципальный район Волжский/Сельское поселение Лопатино</t>
  </si>
  <si>
    <t>443085, Самарская область, Волжский район, пос. Придорожный, мкрн "Южный город", ул. Весенняя, 3, кв. 2</t>
  </si>
  <si>
    <t>443535 Самарская область, Волжский район, сельское поселение Лопатино, п. НПС "Дружба", ул. Школьная, д. 4</t>
  </si>
  <si>
    <t>Муниципальный район Волжский/Сельское поселение Подъем-Михайловка</t>
  </si>
  <si>
    <t>443524, Самарская область,  Волжский район, с. Подъем-Михайловка, ул. Советская,  45</t>
  </si>
  <si>
    <t>36,1</t>
  </si>
  <si>
    <t>28,1</t>
  </si>
  <si>
    <t>Самарская область,  Волжский район, сельское поселение Подъем-Михайловка, с. Яблоневый овраг</t>
  </si>
  <si>
    <t>Муниципальный район Волжский/Сельское поселение Просвет</t>
  </si>
  <si>
    <t>443526, Самарская область,  Волжский район, п. Просвет, ул. Самарская, 11</t>
  </si>
  <si>
    <t>Муниципальный район Волжский/Сельское поселение Рождествено</t>
  </si>
  <si>
    <t>443541, Самарская область,  Волжский район, с. Рождествено, ул. Пацаева, 67</t>
  </si>
  <si>
    <t>01.06.2017                    (с 31.12.2014 по 31.05.2017 ТОСП располагался по адресу: 443541, Самарская область,  Волжский район, с. Рождествено, ул. Фокина, 58)</t>
  </si>
  <si>
    <t>Муниципальный район Волжский/Сельское поселение Спиридоновка</t>
  </si>
  <si>
    <t>443527, Самарская область, Волжский район, с. Спиридоновка, ул. Советская, 114 а</t>
  </si>
  <si>
    <t>Муниципальный район Волжский/Сельское поселение Сухая Вязовка</t>
  </si>
  <si>
    <t>443520, Самарская область,  Волжский, с. Сухая Вязовка, ул. Советская, 1 а</t>
  </si>
  <si>
    <t>30,3</t>
  </si>
  <si>
    <t>22,3</t>
  </si>
  <si>
    <t>Муниципальный район Волжский/Сельское поселение Черновский</t>
  </si>
  <si>
    <t>443538, Самарская область,  Волжский район, пос. Черновский, ул. Советская 1.</t>
  </si>
  <si>
    <t>15,1</t>
  </si>
  <si>
    <t>5,1</t>
  </si>
  <si>
    <t>Муниципальный район Волжский/Сельское поселение Черноречье</t>
  </si>
  <si>
    <t>443537, Самарская область, Волжский район, с. Черноречье, ул. Победы, 17</t>
  </si>
  <si>
    <t>26</t>
  </si>
  <si>
    <t>Муниципальный район Елховский</t>
  </si>
  <si>
    <t>Муниципальный район Елховский/Сельское поселение Елховка</t>
  </si>
  <si>
    <t>446870, Самарская область, Елховский район, село Елховка, ул.Матвея Заводского, 41</t>
  </si>
  <si>
    <t>46,7</t>
  </si>
  <si>
    <t>40,7</t>
  </si>
  <si>
    <t>Муниципальный район Елховский/Сельское поселение Березовка</t>
  </si>
  <si>
    <t>446874, Самарская область, Елховский район, с. Березовка, ул. Комсомольская, 36</t>
  </si>
  <si>
    <t>14.02.2014 (ликвидация с 01.06.2018)</t>
  </si>
  <si>
    <t>Муниципальный район Елховский/Сельское поселение Красное Поселение</t>
  </si>
  <si>
    <t>446880, Самарская область, Елховский район, с/п Красное Поселение, п. Нижняя Кондурча, ул. Набережная, 1</t>
  </si>
  <si>
    <t>23.04.2014 (ликвидация с 01.06.2018)</t>
  </si>
  <si>
    <t>Муниципальный район Елховский/Сельское поселение Никитинка</t>
  </si>
  <si>
    <t>446884, Самарская область, Елховский район, с. Никитинка,ул. Никитинская, 8</t>
  </si>
  <si>
    <t>19.03.2014 (ликвидация с 01.06.2018)</t>
  </si>
  <si>
    <t>Муниципальный район Елховский/Сельское поселение Сухие Аврали</t>
  </si>
  <si>
    <t>446876, Самарская область, Елховский район, с. Сухие Аврали, ул. Советская, 19</t>
  </si>
  <si>
    <t>16.04.2014 (ликвидация с 01.06.2018)</t>
  </si>
  <si>
    <t>Муниципальный район Елховский/Сельское поселение Теплый Стан</t>
  </si>
  <si>
    <t>446872, Самарская область, Елховский район, с. Теплый Стан, ул. Школьная, 18</t>
  </si>
  <si>
    <t>12.03.2014 (ликвидация с 01.06.2018)</t>
  </si>
  <si>
    <t>Муниципальный район Елховский/Сельское поселение Красные Дома</t>
  </si>
  <si>
    <t>446885, Самарская область, Елховский район, с. Красные Дома, ул. Школьная, 13</t>
  </si>
  <si>
    <t>15</t>
  </si>
  <si>
    <t>Муниципальный район Исаклинский</t>
  </si>
  <si>
    <t>Муниципальный район Исаклинский/Сельское поселение Старое Вечканово</t>
  </si>
  <si>
    <t>446586, Самарская область, Исаклинский район, с. Старое Вечканово, ул.  Советская, 2б</t>
  </si>
  <si>
    <t>446587, Самарская область,  Исаклинский район, пос. Сокский, ул. Центральная, 2А</t>
  </si>
  <si>
    <t>01.06.2011 (ликвидация с 01.06.2018)</t>
  </si>
  <si>
    <t>Муниципальный район Исаклинский/Сельское поселение Два Ключа</t>
  </si>
  <si>
    <t>446575, Самарская область, Исаклинский район , с. Два ключа, ул. Новая, 6</t>
  </si>
  <si>
    <t>Муниципальный район Исаклинский/Сельское поселение Исаклы</t>
  </si>
  <si>
    <t>446570, Самарская область, Исаклинский район, с. Исаклы, ул. Куйбышевская, 96</t>
  </si>
  <si>
    <t>65,9</t>
  </si>
  <si>
    <t>Муниципальный район Исаклинский/Сельское поселение Ключи</t>
  </si>
  <si>
    <t>446580, Самарская область, Исаклинский район, с. Ключи, ул. Школьная, 17</t>
  </si>
  <si>
    <t>72</t>
  </si>
  <si>
    <t>65</t>
  </si>
  <si>
    <t>446582, Самарская область, Исаклинский район, с. Смольково, ул. Юбилейная, 62</t>
  </si>
  <si>
    <t>Муниципальный район Исаклинский/Сельское поселение Мордово-Ишуткино</t>
  </si>
  <si>
    <t>446595, Самарская область, Исаклинский район, с. Мордово-Аделяково, ул. Куйбышева, 36</t>
  </si>
  <si>
    <t>09.04.2014 (ликвидация с 01.06.2018)</t>
  </si>
  <si>
    <t>446593, Самарская область, Исаклинский район, с. Мордово-Ишуткино, ул. Первомайская, 2</t>
  </si>
  <si>
    <t>13</t>
  </si>
  <si>
    <t>Муниципальный район Исаклинский/Сельское поселение Новое Ганькино</t>
  </si>
  <si>
    <t>446596, Самарская область, Исаклинский район, с. Новое Ганькино, ул. Центральная, 5</t>
  </si>
  <si>
    <t>446596, Самарская область, Исаклинский район, д. Ганькин- Матак, ул. Советская, 34</t>
  </si>
  <si>
    <t>Муниципальный район Исаклинский/Сельское поселение Новое Якушкино</t>
  </si>
  <si>
    <t>446574, Самарская область, Исаклинский район, с. Новое Якушкино, ул. Школьная, 12</t>
  </si>
  <si>
    <t>36</t>
  </si>
  <si>
    <t>446577, Самарская область, Исаклинский  район, д. Старый Шунгут, ул. Центральная, 33</t>
  </si>
  <si>
    <t>446575,Самарская область, Исаклинский район, с. Самсоновка, ул. Первомайская, 4</t>
  </si>
  <si>
    <t>38</t>
  </si>
  <si>
    <t>Муниципальный район Исаклинский/Сельское поселение Большое Микушкино</t>
  </si>
  <si>
    <t>446592, Самарская область, Исаклинский район, с. Большое Микушкино, ул. Советская, 98</t>
  </si>
  <si>
    <t>23</t>
  </si>
  <si>
    <t>446576, Самарская область, Исаклинский район, с. Малое Микушкино, ул. Октябрьская, 20</t>
  </si>
  <si>
    <t xml:space="preserve">Муниципальный район Камышлинский </t>
  </si>
  <si>
    <t>Муниципальный район Камышлинский /Сельское поселение Байтуган</t>
  </si>
  <si>
    <t>446972, Самарская область, Камышлинский район , с. Байтуган, ул. Победы, 10а</t>
  </si>
  <si>
    <t>75,5</t>
  </si>
  <si>
    <t>48,5</t>
  </si>
  <si>
    <t>27,2</t>
  </si>
  <si>
    <t>Муниципальный район Камышлинский /Сельское поселение Ермаково</t>
  </si>
  <si>
    <t>446981, Самарская область, Камышлинский район, с. Старое Ермаково, ул. Школьная, 24 Б</t>
  </si>
  <si>
    <t>45,4</t>
  </si>
  <si>
    <t>30,4</t>
  </si>
  <si>
    <t>Муниципальный район Камышлинский /Сельское поселение Балыкла</t>
  </si>
  <si>
    <t>446975, Самарская область, Камышлинский район, с. Балыкла, ул. Центральная, 14</t>
  </si>
  <si>
    <t>131,5</t>
  </si>
  <si>
    <t>103,1</t>
  </si>
  <si>
    <t>28,4</t>
  </si>
  <si>
    <t>Муниципальный район Камышлинский /Сельское поселение Камышла</t>
  </si>
  <si>
    <t>446970, Самарская область, Камышлинский район, с.Камышла, ул. Победы,80</t>
  </si>
  <si>
    <t>186,1</t>
  </si>
  <si>
    <t>60,3</t>
  </si>
  <si>
    <t>Муниципальный район Камышлинский /Сельское поселение Новое Усманово</t>
  </si>
  <si>
    <t>446973, Самарская область,  Камышлинский район, с. Новое Усманово, ул. Рабочая, 4</t>
  </si>
  <si>
    <t>26,5</t>
  </si>
  <si>
    <t>16,5</t>
  </si>
  <si>
    <t>Муниципальный район Камышлинский /Сельское поселение Старое Усманово</t>
  </si>
  <si>
    <t>446979, Самарская область, Камышлинский район, с.Старое Усманово, ул. Советская, 1</t>
  </si>
  <si>
    <t>15,9</t>
  </si>
  <si>
    <t>24,8</t>
  </si>
  <si>
    <t>Муниципальный район Кинель-Черкасский</t>
  </si>
  <si>
    <t>Муниципальный район Кинель-Черкасский/Сельское поселение Александровка</t>
  </si>
  <si>
    <t xml:space="preserve">446327, Самарская область, Кинель-Черкасский район , с. Александровка, ул. А. Толстого,8 </t>
  </si>
  <si>
    <t>Муниципальный район Кинель-Черкасский/Сельское поселение Березняки</t>
  </si>
  <si>
    <t>446325, Самарская область,  Кинель-Черкасский район, с. Березняки, ул Советская, 20</t>
  </si>
  <si>
    <t>Муниципальный район Кинель-Черкасский/Сельское поселение Ерзовка</t>
  </si>
  <si>
    <t>446347, Самарская область,  Кинель-Черкасский район , с. Ерзовка, ул. Центральная, 70а</t>
  </si>
  <si>
    <t>Муниципальный район Кинель-Черкасский/Сельское поселение Кабановка</t>
  </si>
  <si>
    <t>446337, Самарская область, Кинель-Черкасский район, с. Кабановка, ул. Крыгина,1а</t>
  </si>
  <si>
    <t>Муниципальный район Кинель-Черкасский/Сельское поселение Кинель-Черкассы</t>
  </si>
  <si>
    <t>446350, Самарская область, Кинель-Черкасский район, с. Кинель-Черкассы, ул.Красноармейская, 73</t>
  </si>
  <si>
    <t>204,4</t>
  </si>
  <si>
    <t>139,5</t>
  </si>
  <si>
    <t>446350, Самарская область, Кинель-Черкасский район, с. Кинель-Черкассы, пр. 50 лет Октября, 13</t>
  </si>
  <si>
    <t>Муниципальный район Кинель-Черкасский/Сельское поселение Кротовка</t>
  </si>
  <si>
    <t>446320, Самарская область,  Кинель-Черкасский район, с. Кротовка, ул. Ульяновская, 9</t>
  </si>
  <si>
    <t>Муниципальный район Кинель-Черкасский/Сельское поселение Муханово</t>
  </si>
  <si>
    <t>446328, Самарская область,  Кинель-Черкасский район, с. Муханово, ул. Школьная, 2а</t>
  </si>
  <si>
    <t>Муниципальный район Кинель-Черкасский/Сельское поселение Новые Ключи</t>
  </si>
  <si>
    <t xml:space="preserve">446343, Самарская область,  Кинель-Черкасский район, с. Новые Ключи, ул. Советская, 32 </t>
  </si>
  <si>
    <t>Муниципальный район Кинель-Черкасский/Сельское поселение Подгорное</t>
  </si>
  <si>
    <t>446321, Самарская область, Кинель-Черкасский район , пос. Подгорный, ул. Физкультурная, 3</t>
  </si>
  <si>
    <t>Муниципальный район Кинель-Черкасский/Сельское поселение Садгород</t>
  </si>
  <si>
    <t>446332, Самарская область,  Кинель-Черкасский район , с. Садгород, ул. Школьная, 33</t>
  </si>
  <si>
    <t>Муниципальный район Кинель-Черкасский/Сельское поселение Тимашево</t>
  </si>
  <si>
    <t>446330, Самарская область, Кинель-Черкасский район , с. Тимашево, ул. Мира, 50</t>
  </si>
  <si>
    <t>Муниципальный район Кинель-Черкасский/Сельское поселение Красная Горка</t>
  </si>
  <si>
    <t>446326, Самарская область, Кинель-Черкасский район, с/п Красная Горка, с. Красная Горка, ул. Молодогвардейская, 37</t>
  </si>
  <si>
    <t>22.05.2017                                  (с 17.02.2014 по 21.05.2017 ТОСП располагался по адресу: 446336, Самарская область, Кинель-Черкасский район, с/п Красная Горка, с. Семеновка, ул. Молодогвардейская, 37)</t>
  </si>
  <si>
    <t>Муниципальный район Кинель-Черкасский/Сельское поселение Черновка</t>
  </si>
  <si>
    <t>446329, Самарская область,  Кинель-Черкасский район, с. Черновка, ул. Школьная, 30</t>
  </si>
  <si>
    <t>Муниципальный район Кинельский</t>
  </si>
  <si>
    <t>Муниципальный район Кинельский/г. Кинель</t>
  </si>
  <si>
    <t>446433, Самарская область, г. Кинель, ул. Ленина, 38</t>
  </si>
  <si>
    <t>Муниципальный район Кинельский/Сельское поселение Алакаевка</t>
  </si>
  <si>
    <t>446404, Самарская область,  Кинельский район, с.Алакаевка, ул. Юбилейная, 12</t>
  </si>
  <si>
    <t>Муниципальный район Кинельский/Сельское поселение Бобровка</t>
  </si>
  <si>
    <t>446406, Самарская область,  Кинельский район, с. Бобровка, ул. Кирова, 28В</t>
  </si>
  <si>
    <t>Муниципальный район Кинельский/Сельское поселение Георгиевка</t>
  </si>
  <si>
    <t>446412, Самарская область, Кинельский район, с. Георгиевка, ул. Специалистов,  18</t>
  </si>
  <si>
    <t>74,2</t>
  </si>
  <si>
    <t>Муниципальный район Кинельский/Сельское поселение Домашка</t>
  </si>
  <si>
    <t>446407, Самарская область,  Кинельский район, с. Домашка, ул. Садовая,  39</t>
  </si>
  <si>
    <t>21,4</t>
  </si>
  <si>
    <t>Муниципальный район Кинельский/Сельское поселение Кинельский</t>
  </si>
  <si>
    <t>446410, Самарская область, Кинельский район , пос. Кинельский, ул. Южная, 17</t>
  </si>
  <si>
    <t>Муниципальный район Кинельский/Сельское поселение Комсомольский</t>
  </si>
  <si>
    <t>446412, Самарская область, Кинельский район, пос. Комсомольский, ул. 50 лет Октября, 24</t>
  </si>
  <si>
    <t>82,4</t>
  </si>
  <si>
    <t>Муниципальный район Кинельский/Сельское поселение Малая Малышевска</t>
  </si>
  <si>
    <t>446426, Самарская область,  Кинельский район, с. Малая Малышевка, ул. Молодежная,  23</t>
  </si>
  <si>
    <t>26,3</t>
  </si>
  <si>
    <t>Муниципальный район Кинельский/Сельское поселение Новый Сарбай</t>
  </si>
  <si>
    <t>446417, Самарская область, Кинельский район, с. Новый Сарбай, ул. Школьная, 36</t>
  </si>
  <si>
    <t>Муниципальный район Кинельский/Сельское поселение Сколково</t>
  </si>
  <si>
    <t>446411, Самарская область,  Кинельский район, с. Сколково, ул. Колхозная, 9 А</t>
  </si>
  <si>
    <t>46,1</t>
  </si>
  <si>
    <t>Самарская область,  Кинельский район, сельское поселение Сколково, с. Бузаевка</t>
  </si>
  <si>
    <t>Муниципальный район Кинельский/Сельское поселение Богдановка</t>
  </si>
  <si>
    <t>446415, Самарская область,  Кинельский район, с. Богдановка, ул. Конычева, 20</t>
  </si>
  <si>
    <t>18,3</t>
  </si>
  <si>
    <t>8,3</t>
  </si>
  <si>
    <t>Муниципальный район Кинельский/Сельское поселение Красносамарское</t>
  </si>
  <si>
    <t>446425, Самарская область, Кинельский район, с. Красносамарское, ул. Кооперативная, 19</t>
  </si>
  <si>
    <t>Муниципальный район Кинельский/Сельское поселение Чубовка</t>
  </si>
  <si>
    <t>446403, Самарская область,  Кинельский район, с. Чубовка, ул. Нефтяников, 10</t>
  </si>
  <si>
    <t>Самарская область,  Кинельский район, сельское поселение Чубовка, с. Сырейка</t>
  </si>
  <si>
    <t>Муниципальный район Клявлинский</t>
  </si>
  <si>
    <t>Муниципальный район Клявлинский/Сельское поселение Борискино-Игар</t>
  </si>
  <si>
    <t xml:space="preserve">446952, Самарская область, Клявлинский район, с. Борискино-Игар, ул. Школьная, 6 </t>
  </si>
  <si>
    <t>36,2</t>
  </si>
  <si>
    <t>28,2</t>
  </si>
  <si>
    <t>446953, Самарская область,  Клявлинский район, с. Старый Байтермиш,  ул. Центральная, 20</t>
  </si>
  <si>
    <t>25.03.2014 (ликвидация с 01.06.2018)</t>
  </si>
  <si>
    <t>Муниципальный район Клявлинский/Сельское поселение Назаровка</t>
  </si>
  <si>
    <t>446941, Самарская область, Клявлинский район, с. Назаровка, ул. Центральная, 29</t>
  </si>
  <si>
    <t>19.02.2014 (ликвидация с 01.06.2018)</t>
  </si>
  <si>
    <t>446955, Самарская область,  Клявлинский район, с. Русское Добрино, ул. Молодежная, 62</t>
  </si>
  <si>
    <t>Муниципальный район Клявлинский/Сельское поселение станция Клявлино</t>
  </si>
  <si>
    <t>446967, Самарская область, Клявлинский район, ст. Клявлино, пр. Ленина, 9</t>
  </si>
  <si>
    <t>72,9</t>
  </si>
  <si>
    <t>40,9</t>
  </si>
  <si>
    <t>Муниципальный район Клявлинский/Сельское поселение Старый Маклауш</t>
  </si>
  <si>
    <t>446940, Самарская область,  Клявлинский район, с. Старый Маклауш, ул. Почтовая, 24</t>
  </si>
  <si>
    <t>Муниципальный район Клявлинский/Сельское поселение Чёрный ключ</t>
  </si>
  <si>
    <t xml:space="preserve">446969, Самарская область, Клявлинский район, Сельское поселение Чёрный ключ, с. Усакла, ул. Речная, 58а </t>
  </si>
  <si>
    <t>Муниципальный район Клявлинский/Сельское поселение Старое Семёнкино</t>
  </si>
  <si>
    <t>446942, Самарская область, Клявлинский район, с. Старое Семенкино, ул. Школьная, 1</t>
  </si>
  <si>
    <t>Муниципальный район Кошкинский</t>
  </si>
  <si>
    <t>Муниципальный район Кошкинский/Сельское поселение Большая Константиновка</t>
  </si>
  <si>
    <t>446814, Самарская область, Кошкинский район, с. Большая Константиновка, ул. Центральная, 60</t>
  </si>
  <si>
    <t>Муниципальный район Кошкинский/Сельское поселение Большая Романовка</t>
  </si>
  <si>
    <t>446815, Самарская область, Кошкинский район, с.Большая Романовка, ул. Романовская, 118</t>
  </si>
  <si>
    <t>Муниципальный район Кошкинский/Сельское поселение Большое Ермаково</t>
  </si>
  <si>
    <t>446816, Самарская область,Кошкинский  район, с.Большое Ермаково, ул. Центральная, 17</t>
  </si>
  <si>
    <t>Муниципальный район Кошкинский/Сельское поселение Кошки</t>
  </si>
  <si>
    <t>446800, Самарская область, Кошкинский район, с. Кошки, ул. Советская, 4 а</t>
  </si>
  <si>
    <t>107</t>
  </si>
  <si>
    <t>Самарская область, Кошкинский район, сельское поселение Кошки, ж.д. станция Погрузная</t>
  </si>
  <si>
    <t>Муниципальный район Кошкинский/Сельское поселение Надеждино</t>
  </si>
  <si>
    <t>446802, Самарская область, Кошкинский район, с.Надеждино, ул. Центральная, 57</t>
  </si>
  <si>
    <t>Муниципальный район Кошкинский/Сельское поселение Нижняя Быковка</t>
  </si>
  <si>
    <t>446806, Самарская  обл., Кошкинский район, с.Нижняя Быковка, ул. Центральная, 10в</t>
  </si>
  <si>
    <t>Муниципальный район Кошкинский/Сельское поселение Новая Кармала</t>
  </si>
  <si>
    <t>446812, Самарская область, Кошкинский район, с. Новая Кармала, ул. Рабочая, 36</t>
  </si>
  <si>
    <t>Муниципальный район Кошкинский/Сельское поселение Орловка</t>
  </si>
  <si>
    <t>446821, Самарская область, Кошкинский район, с. Орловка, ул. Октябрьская, 26г</t>
  </si>
  <si>
    <t>Муниципальный район Кошкинский/Сельское поселение Русская Васильевка</t>
  </si>
  <si>
    <t>446818, Самарская область, Кошкинский район, с. Русская Васильевка, ул. Специалистов, 1</t>
  </si>
  <si>
    <t>Муниципальный район Кошкинский/Сельское поселение Старое Максимкино</t>
  </si>
  <si>
    <t>446813, Самарская область Кошкинский район, с. Старое Максимкино, ул. Черемшанская, 2</t>
  </si>
  <si>
    <t>Муниципальный район Кошкинский/Сельское поселение Степная Шентала</t>
  </si>
  <si>
    <t>446811, Самарская область, Кошкинский район, с.Степная Шентала, ул. Центральная, 43</t>
  </si>
  <si>
    <t>Муниципальный район Кошкинский/Сельское поселение Четыровка</t>
  </si>
  <si>
    <t>446803, Самарская область, Кошкинский район, с/п Четыровка д. Белоозерная, ул. Придорожная, 5</t>
  </si>
  <si>
    <t>Муниципальный район Кошкинский/Сельское поселение Шпановка</t>
  </si>
  <si>
    <t>446807, Самарская область, Кошкинский район, с. Шпановка, ул. Специалистов, 4</t>
  </si>
  <si>
    <t>Муниципальный район Красноармейский</t>
  </si>
  <si>
    <t>Муниципальный район Красноармейский/Сельское поселение Алексеевский</t>
  </si>
  <si>
    <t>446157, Самарская область,  Красноармейский район, п. Алексеевский, ул. Просвещения, 3</t>
  </si>
  <si>
    <t>Муниципальный район Красноармейский/Сельское поселение Волчанка</t>
  </si>
  <si>
    <t>446146, Самарская область,  Красноармейский район, с Волчанка, ул. Советская, 54в</t>
  </si>
  <si>
    <t>Муниципальный район Красноармейский/Сельское поселение Гражданский</t>
  </si>
  <si>
    <t>446151, Самарская область,  Красноармейский район, пос. Гражданский, ул. Советская, 67</t>
  </si>
  <si>
    <t>49</t>
  </si>
  <si>
    <t>Муниципальный район Красноармейский/Сельское поселение Кировский</t>
  </si>
  <si>
    <t>446150, Самарская область,  Красноармейский район, пос. Кировский, ул. Кирова, 10</t>
  </si>
  <si>
    <t>Муниципальный район Красноармейский/Сельское поселение Колывань</t>
  </si>
  <si>
    <t xml:space="preserve">446143, Самарская область,  Красноармейский район, с. Колывань, ул. Советская, 4 </t>
  </si>
  <si>
    <t>Муниципальный район Красноармейский/Сельское поселение Красноармейское</t>
  </si>
  <si>
    <t xml:space="preserve">446140, Самарская область,  Красноармейский район, с. Красноармейское, ул. Кирова,  70 </t>
  </si>
  <si>
    <t>136,1</t>
  </si>
  <si>
    <t>Муниципальный район Красноармейский/Сельское поселение Куйбышевский</t>
  </si>
  <si>
    <t>446153, Самарская область,  Красноармейский район, пос. Куйбышевский, ул. Советская, 2</t>
  </si>
  <si>
    <t>Муниципальный район Красноармейский/Сельское поселение Ленинский</t>
  </si>
  <si>
    <t xml:space="preserve">446145, Самарская область,  Красноармейский район, пос. Ленинский, ул. Центральная, 1 </t>
  </si>
  <si>
    <t>Муниципальный район Красноармейский/Сельское поселение Андросовка</t>
  </si>
  <si>
    <t>Муниципальный район Красноармейский/Сельское поселение Криволучье-Ивановка</t>
  </si>
  <si>
    <t>Муниципальный район Красноармейский/Сельское поселение Павловка</t>
  </si>
  <si>
    <t>Муниципальный район Красноармейский/Сельское поселение Чапаевский</t>
  </si>
  <si>
    <t>446142, Самарская область,  Красноармейский район, пос. Чапаевский, ул. Набережная, 22</t>
  </si>
  <si>
    <t>Муниципальный район Красноярский</t>
  </si>
  <si>
    <t>Муниципальный район Красноярский/Городское поселение Волжский</t>
  </si>
  <si>
    <t>446394, Самарская область, Красноярский район, пгт. Волжский, ул. Песочная, 2А</t>
  </si>
  <si>
    <t>Муниципальный район Красноярский/Городское поселение Мирный</t>
  </si>
  <si>
    <t xml:space="preserve">446377, Самарская область, Красноярский район, пгт. Мирный, ул. Комсомольская, 2 </t>
  </si>
  <si>
    <t>47,5</t>
  </si>
  <si>
    <t>33,4</t>
  </si>
  <si>
    <t>Муниципальный район Красноярский/Городское поселение Новосемейкино</t>
  </si>
  <si>
    <t>446378, Самарская область, Красноярский район, пгт. Новосемейкино, ул. Школьная, 12</t>
  </si>
  <si>
    <t>Муниципальный район Красноярский/Сельское поселение Большая Каменка</t>
  </si>
  <si>
    <t>446382, Самарская область, Красноярский  район, с. Большая Каменка, ул. Центральная, 37</t>
  </si>
  <si>
    <t>Муниципальный район Красноярский/Сельское поселение Большая Раковка</t>
  </si>
  <si>
    <t>446381, Самарская область, Красноярский район, с. Большая Раковка, ул. Комсомольская, 75</t>
  </si>
  <si>
    <t>Муниципальный район Красноярский/Сельское поселение Коммунарский</t>
  </si>
  <si>
    <t>446375, Самарская область, Красноярский район, пос. Коммунарский, ул. Центральная, 13</t>
  </si>
  <si>
    <t>Муниципальный район Красноярский/Сельское поселение Красный Яр</t>
  </si>
  <si>
    <t>446370, Самарская область, Красноярский район, с. Красный Яр, ул. Тополиная, 5</t>
  </si>
  <si>
    <t>207,6</t>
  </si>
  <si>
    <t xml:space="preserve"> Самарская область, Красноярский район, сельское поселение Красный Яр, с. Белозерки</t>
  </si>
  <si>
    <t>Муниципальный район Красноярский/Сельское поселение Новый Буян</t>
  </si>
  <si>
    <t>446390, Самарская область, Красноярский район, с. Новый Буян, ул. Красноармейская, 19А</t>
  </si>
  <si>
    <t>Муниципальный район Красноярский/Сельское поселение Хилково</t>
  </si>
  <si>
    <t>446396, Самарская область, Красноярский район, с. Хилково, ул. Школьная, 5</t>
  </si>
  <si>
    <t>Муниципальный район Красноярский/Сельское поселение Хорошенькое</t>
  </si>
  <si>
    <t>446387,Самарская область, Красноярский район, с. Хорошенькое, ул. Центральная, 56</t>
  </si>
  <si>
    <t>20.09.2017 (с 27.01.2014 по 19.09.2017 ТОСП располагался по адресу: 446387,Самарская область, Красноярский район, с. Хорошенькое, ул. Центральная, 67)</t>
  </si>
  <si>
    <t>Муниципальный район Красноярский/Сельское поселение Светлое Поле</t>
  </si>
  <si>
    <t>446364, Самарская область, Красноярский район, с. Светлое поле, ул. Советская, 3</t>
  </si>
  <si>
    <t>Муниципальный район Красноярский/Сельское поселение Старая Бинарадка</t>
  </si>
  <si>
    <t>Муниципальный район Красноярский/Сельское поселение Шилан</t>
  </si>
  <si>
    <t>443386, Самарская область, Красноярский район, с. Шилан, ул. Мира, 58</t>
  </si>
  <si>
    <t>Муниципальный район Нефтегорский</t>
  </si>
  <si>
    <t>Муниципальный район Нефтегорский/Городское поселение Нефтегорск</t>
  </si>
  <si>
    <t>446600, Самарская область, Нефтегорский район, г. Нефтегорск, ул. Зеленая, 1</t>
  </si>
  <si>
    <t>Муниципальный район Нефтегорский/Сельское поселение Бариновка</t>
  </si>
  <si>
    <t>446603, Самарская область, Нефтегорский район, с. Бариновка, ул. Чапаевская, 3</t>
  </si>
  <si>
    <t>Муниципальный район Нефтегорский/Сельское поселение Богдановка</t>
  </si>
  <si>
    <t xml:space="preserve">446613, Самарская область, Нефтегорский район, с. Богдановка, ул. Фрунзе, 50 </t>
  </si>
  <si>
    <t>01.06.2018 (с 22.05.2014 по 31.05.2018 ТОСП располагался по адресу:446613, Самарская область, Нефтегорский район, с. Богдановка, ул. Фрунзе, 47)</t>
  </si>
  <si>
    <t>Муниципальный район Нефтегорский/Сельское поселение Дмитриевка</t>
  </si>
  <si>
    <t>446611, Самарская область, Нефтегорский район, с. Дмитриевка, ул. Советская, 8</t>
  </si>
  <si>
    <t>13.06.2018 (с 26.05.2014 по 12.06.2018 ТОСП располагался по адресу:446611, Самарская область, Нефтегорский район, с. Дмитриевка, ул. Юбилейная, 13)</t>
  </si>
  <si>
    <t>Муниципальный район Нефтегорский/Сельское поселение Зуевка</t>
  </si>
  <si>
    <t>446606, Самарская область, Нефтегорский район, с. Зуевка, ул. Школьная, 1</t>
  </si>
  <si>
    <t>35</t>
  </si>
  <si>
    <t>Муниципальный район Нефтегорский/Сельское поселение Кулешовка</t>
  </si>
  <si>
    <t>446605, Самарская область, Нефтегорский район, с. Кулешовка, ул. Ленина, 8</t>
  </si>
  <si>
    <t>Муниципальный район Нефтегорский/Сельское поселение Покровка</t>
  </si>
  <si>
    <t>446604, Самарская область, Нефтегорский район, с. Покровка, ул. Первомайская, 6</t>
  </si>
  <si>
    <t>6</t>
  </si>
  <si>
    <t>Муниципальный район Нефтегорский/Сельское поселение Семеновка</t>
  </si>
  <si>
    <t>446607, Самарская область, Нефтегорский район, с. Семеновка, ул. Специалистов, 1</t>
  </si>
  <si>
    <t>Муниципальный район Нефтегорский/Сельское поселение Утевка</t>
  </si>
  <si>
    <t>446602, Самарская область,  Нефтегорский район,с. Утёвка, ул. Торговая, 22</t>
  </si>
  <si>
    <t>52,1</t>
  </si>
  <si>
    <t>42,6</t>
  </si>
  <si>
    <t>Муниципальный район Пестравский</t>
  </si>
  <si>
    <t>Муниципальный район Пестравский/Сельское поселение Высокое</t>
  </si>
  <si>
    <t>446177, Самарская область, Пестравский район, с. Высокое, ул. Телеграфная, 23</t>
  </si>
  <si>
    <t>42</t>
  </si>
  <si>
    <t>Муниципальный район Пестравский/Сельское поселение Майское</t>
  </si>
  <si>
    <t>446178, Самарская область, Пестравский район, с. Майское, ул. Центральная, 13</t>
  </si>
  <si>
    <t>33</t>
  </si>
  <si>
    <t>Муниципальный район Пестравский/Сельское поселение Марьевка</t>
  </si>
  <si>
    <t>446172, Самарская область,  Пестравский район, с. Марьевка, ул. Советская, 11</t>
  </si>
  <si>
    <t>Муниципальный район Пестравский/Сельское поселение Мосты</t>
  </si>
  <si>
    <t>446166, Самарская область, Пестравский район, с. Мосты, ул. Степана Разина, 7</t>
  </si>
  <si>
    <t>Муниципальный район Пестравский/Сельское поселение Падовка</t>
  </si>
  <si>
    <t xml:space="preserve">446173, Самарская область,  Пестравский район, с. Падовка, ул. Ширшакова, 87 </t>
  </si>
  <si>
    <t>Муниципальный район Пестравский/Сельское поселение Красная Поляна</t>
  </si>
  <si>
    <t>Муниципальный район Пестравский/Сельское поселение Михайло-Овсянка</t>
  </si>
  <si>
    <t>Муниципальный район Пестравский/Сельское поселение Пестравка</t>
  </si>
  <si>
    <t>446160, Самарская область, Пестравский район, с. Пестравка, ул. 50 лет Октября, 57</t>
  </si>
  <si>
    <t>Муниципальный район Похвистневский</t>
  </si>
  <si>
    <t>Муниципальный район Похвистневский/Сельское поселение Большой Толкай</t>
  </si>
  <si>
    <t>446483, Самарская область, Похвистневский район, с. Большой Толкай, ул. Ленина, 104</t>
  </si>
  <si>
    <t>Муниципальный район Похвистневский/Сельское поселение Красные Ключи</t>
  </si>
  <si>
    <t>446467, Самарская область, Похвистневский район, с. Красные Ключи, ул. Лукьянова, 69а</t>
  </si>
  <si>
    <t>Муниципальный район Похвистневский/Сельское поселение Малый Толкай</t>
  </si>
  <si>
    <t>446468, Самарская область, Похвистневский район, с. Малый Толкай, ул. Молодежная, 2</t>
  </si>
  <si>
    <t>Муниципальный район Похвистневский/Сельское поселение Мочалеевка</t>
  </si>
  <si>
    <t>446464, Самарская область, Похвистневский район, с. Мочалеевка, ул. Г. Тукая, 59</t>
  </si>
  <si>
    <t>Муниципальный район Похвистневский/Сельское поселение Новое Мансуркино</t>
  </si>
  <si>
    <t>446474, Самарская область, Похвистневский район, с. Новое Мансуркино, ул. Ленина, 91а</t>
  </si>
  <si>
    <t>Муниципальный район Похвистневский/Сельское поселение Подбельск</t>
  </si>
  <si>
    <t>446446, Самарская область, Похвистневский район, с. Подбельск, пер. Подбельский, 19</t>
  </si>
  <si>
    <t>Муниципальный район Похвистневский/Сельское поселение Савруха</t>
  </si>
  <si>
    <t>446461, Самарская область, Похвистневский район, с. Савруха, ул. Центральная Усадьба, 33</t>
  </si>
  <si>
    <t>Муниципальный район Похвистневский/Сельское поселение Алькино</t>
  </si>
  <si>
    <t>446468, Самарская область, Похвистневский район, с. Алькино, ул. Советская, 91</t>
  </si>
  <si>
    <t>Муниципальный район Похвистневский/Сельское поселение Кротково</t>
  </si>
  <si>
    <t>446491, Самарская область, Похвистневский район, с. Кротково, ул. Центральная, 2</t>
  </si>
  <si>
    <t>Муниципальный район Похвистневский/Сельское поселение Малое Ибряйкино</t>
  </si>
  <si>
    <t>446477, Самарская область, Похвистневский район, с. Малое Ибряйкино, ул. Островского, 2</t>
  </si>
  <si>
    <t>Муниципальный район Похвистневский/Сельское поселение Рысайкино</t>
  </si>
  <si>
    <t>446495, Самарская область, Похвистневский район, с. Рысайкино, ул. Ижедерова, 61а</t>
  </si>
  <si>
    <t>Муниципальный район Похвистневский/Сельское поселение Среднее Аверкино</t>
  </si>
  <si>
    <t>446480, Самарская область, Похвистневский район, с. Среднее Аверкино, ул. Центральная, 23а</t>
  </si>
  <si>
    <t>Муниципальный район Похвистневский/Сельское поселение Староганькино</t>
  </si>
  <si>
    <t>446494, Самарская область, Похвистневский район, с. Староганькино, ул. Центральная, 27б</t>
  </si>
  <si>
    <t>Муниципальный район Похвистневский/Сельское поселение Старопохвистнево</t>
  </si>
  <si>
    <t>446490, Самарская область, Похвистневский район, с. Старопохвистнево, ул. Советская,65</t>
  </si>
  <si>
    <t>191,2</t>
  </si>
  <si>
    <t>Муниципальный район Похвистневский/Сельское поселение Старый Аманак</t>
  </si>
  <si>
    <t>446472, Самарская область, Похвистневский район, с. Старый Аманак, ул. Центральная, 37а</t>
  </si>
  <si>
    <t>Муниципальный район Приволжский</t>
  </si>
  <si>
    <t>Муниципальный район Приволжский/Сельское поселение Давыдовка</t>
  </si>
  <si>
    <t>445565, Самарская область, Приволжский район, с. Екатериновка, ул. Центральная, 22</t>
  </si>
  <si>
    <t>01.06.2018 (с 06.03.2014 по 31.05.2018 ТОСП располагался по адресу: 445564, Самарская область, Приволжский район, с. Давыдовка, ул. Молодёжная 13)</t>
  </si>
  <si>
    <t>Муниципальный район Приволжский/Сельское поселение Заволжье</t>
  </si>
  <si>
    <t xml:space="preserve">445554, Самарская область, Приволжский район, с. Заволжье, ул. Школьная, 23 </t>
  </si>
  <si>
    <t>Муниципальный район Приволжский/Сельское поселение Новоспасский</t>
  </si>
  <si>
    <t>445567, Самарская область, Приволжский район, п. Новоспасский, ул. Ленина, 2</t>
  </si>
  <si>
    <t>Муниципальный район Приволжский/Сельское поселение Обшаровка</t>
  </si>
  <si>
    <t xml:space="preserve">445551, Самарская область, Приволжский район, с. Обшаровка, ул. Суркова, 4 "б" </t>
  </si>
  <si>
    <t xml:space="preserve"> 15.09.2017 (с 28.03.2014 по 14.09.2017 ТОСП располагался по адресу: 445551, Самарская область, Приволжский район, с. Обшаровка, ул. Щорса, 1)</t>
  </si>
  <si>
    <t>Муниципальный район Приволжский/Сельское поселение Приволжье</t>
  </si>
  <si>
    <t>445560, Самарская область, Приволжский район, с. Приволжье, ул. Парковая,14</t>
  </si>
  <si>
    <t>71,0</t>
  </si>
  <si>
    <t>40,6</t>
  </si>
  <si>
    <t>17,8</t>
  </si>
  <si>
    <t>Муниципальный район Приволжский/Сельское поселение Спасское</t>
  </si>
  <si>
    <t>Муниципальный район Приволжский/Сельское поселение Ильмень</t>
  </si>
  <si>
    <t xml:space="preserve">445556,Самарская область, Приволжский район, с. Ильмень, ул. Школьная, 2 </t>
  </si>
  <si>
    <t>Муниципальный район Сергиевский</t>
  </si>
  <si>
    <t>Муниципальный район Сергиевский/Городское поселение Суходол</t>
  </si>
  <si>
    <t xml:space="preserve">446552, Самарская область, Сергиевский район, пгт Суходол, ул. Советская, 11 </t>
  </si>
  <si>
    <t>18.09.2014    (+1) 11.01.2016</t>
  </si>
  <si>
    <t>Муниципальный район Сергиевский/Сельское поселение Сергиевск</t>
  </si>
  <si>
    <t>446540, Самарская область, Сергиевский район,с. Сергиевск, ул. Ленина, 15а</t>
  </si>
  <si>
    <t>336,9</t>
  </si>
  <si>
    <t>Муниципальный район Сергиевский/Сельское поселение Антоновка</t>
  </si>
  <si>
    <t>446554, Самарская область, Сергиевский район, п. Антоновка, ул. Кооперативная, 2а</t>
  </si>
  <si>
    <t>03.09.2014 (ликвидация с 01.06.2018)</t>
  </si>
  <si>
    <t>Муниципальный район Сергиевский/Сельское поселение Верхняя Орлянка</t>
  </si>
  <si>
    <t>446523, Самарская область, Сергиевский район, с. Верхняя Орлянка, ул. Почтовая, 2а</t>
  </si>
  <si>
    <t>08.09.2014 (ликвидация с 01.06.2018)</t>
  </si>
  <si>
    <t>Муниципальный район Сергиевский/Сельское поселение Воротнее</t>
  </si>
  <si>
    <t>446522, Самарская область, Сергиевский район, с. Воротнее, пер. Почтовый, 5</t>
  </si>
  <si>
    <t>Муниципальный район Сергиевский/Сельское поселение Елшанка</t>
  </si>
  <si>
    <t>446521, Самарская область, Сергиевский район, с. Елшанка, ул. Кольцова, 4</t>
  </si>
  <si>
    <t>22.08.2014 (ликвидация с 01.06.2018)</t>
  </si>
  <si>
    <t>Муниципальный район Сергиевский/Сельское поселение Захаркино</t>
  </si>
  <si>
    <t>446557, Самарская область, Сергиевский район, с. Захаркино, ул. Пролетарская, 1</t>
  </si>
  <si>
    <t>Муниципальный район Сергиевский/Сельское поселение Калиновка</t>
  </si>
  <si>
    <t>446530, Самарская область, Сергиевский район, с.Калиновка, ул. Каськова К.А., 19а</t>
  </si>
  <si>
    <t>Муниципальный район Сергиевский/Сельское поселение Кандабулак</t>
  </si>
  <si>
    <t>446563, Самарская область, Сергиевский район, с. Кандабулак, ул. Горбунова, 16</t>
  </si>
  <si>
    <t>21.08.2014 (ликвидация с 01.06.2018)</t>
  </si>
  <si>
    <t>Муниципальный район Сергиевский/Сельское поселение Кармало-Аделяково</t>
  </si>
  <si>
    <t>446555, Самарская область, Сергиевский район, с.Кармало-Аделяково, ул. Ленина, 20</t>
  </si>
  <si>
    <t>Муниципальный район Сергиевский/Сельское поселение Красносельское</t>
  </si>
  <si>
    <t>446561, Самарская область,  Сергиевский район , с. Красносельское, ул. Советская, 2</t>
  </si>
  <si>
    <t>27.08.2014 (ликвидация с 01.06.2018)</t>
  </si>
  <si>
    <t>Муниципальный район Сергиевский/Сельское поселение Кутузовский</t>
  </si>
  <si>
    <t>446568, Самарская область,  Сергиевский район, с. Кутузовский , ул. Центральная, 26</t>
  </si>
  <si>
    <t>Муниципальный район Сергиевский/Сельское поселение Липовка</t>
  </si>
  <si>
    <t>446565, Самарская область, Сергиевский район, с. Липовка, ул. Центральная, 16</t>
  </si>
  <si>
    <t>04.09.2014 (ликвидация с 01.06.2018)</t>
  </si>
  <si>
    <t>Муниципальный район Сергиевский/Сельское поселение Светлодольск</t>
  </si>
  <si>
    <t>446550, Самарская область, Сергиевский район, пос. Светлодольск, ул. Полевая, 1</t>
  </si>
  <si>
    <t>28.08.2014 (ликвидация с 01.06.2018)</t>
  </si>
  <si>
    <t>Муниципальный район Сергиевский/Сельское поселение Серноводск</t>
  </si>
  <si>
    <t>446532, Самарская область,  Сергиевский район, пос. Серноводск, ул. Вокзальная, 17</t>
  </si>
  <si>
    <t>Муниципальный район Сергиевский/Сельское поселение Сургут</t>
  </si>
  <si>
    <t>446551, Самарская область,  Сергиевский район, пос. Сургут, ул. Первомайская, 12а</t>
  </si>
  <si>
    <t>Муниципальный район Сергиевский/Сельское поселение Черновка</t>
  </si>
  <si>
    <t>446543, Самарская область, Сергиевский район, с. Черновка, ул. Новостроевская, 10</t>
  </si>
  <si>
    <t>Муниципальный район Ставропольский</t>
  </si>
  <si>
    <t>Муниципальный район Ставропольский/г. Тольятти</t>
  </si>
  <si>
    <t xml:space="preserve">445011, Самарская область, г. Тольятти, ул. К. Маркса, 33 Б </t>
  </si>
  <si>
    <t>Муниципальный район Ставропольский/Сельское поселение Александровка</t>
  </si>
  <si>
    <t>445161, Самарская область, Ставропольский район, с. Александровка, ул. Советская, 50</t>
  </si>
  <si>
    <t>Муниципальный район Ставропольский/Сельское поселение Бахилово</t>
  </si>
  <si>
    <t>445168, Самарская область,  Ставропольский район, с. Бахилово, ул. Советская, 39</t>
  </si>
  <si>
    <t>01.04.2013 (ликвидация с 01.06.2018)</t>
  </si>
  <si>
    <t>Муниципальный район Ставропольский/Сельское поселение Большая Рязань</t>
  </si>
  <si>
    <t>445162, Самарская область,  Ставропольский район, с. Большая Рязань, ул. Коммунальная, 26Б</t>
  </si>
  <si>
    <t>Муниципальный район Ставропольский/Сельское поселение Васильевка</t>
  </si>
  <si>
    <t>445130, Самарская область,  Ставропольский район, с. Васильевка, ул. Коллективная, 54А</t>
  </si>
  <si>
    <t>Самарская область,  Ставропольский район, сельское поселение Васильевка, с. Зеленовка</t>
  </si>
  <si>
    <t>Муниципальный район Ставропольский/Сельское поселение Верхнее Санчелеево</t>
  </si>
  <si>
    <t>445138, Самарская область,  Ставропольский район, с. Верхнее Санчелеево, ул. Кооперативная, 4</t>
  </si>
  <si>
    <t>Муниципальный район Ставропольский/Сельское поселение Верхние Белозерки</t>
  </si>
  <si>
    <t>445147, Самарская область, Ставропольский район , с. Верхние Белозерки, ул. Советская, 8</t>
  </si>
  <si>
    <t>Муниципальный район Ставропольский/Сельское поселение Выселки</t>
  </si>
  <si>
    <t>445148, Самарская область,  Ставропольский район , с. Выселки, ул. Победы, 62</t>
  </si>
  <si>
    <t>Муниципальный район Ставропольский/Сельское поселение Жигули</t>
  </si>
  <si>
    <t>445163, Самарская область,  Ставропольский район, с. Жигули, ул. Центральная 28А</t>
  </si>
  <si>
    <t>Муниципальный район Ставропольский/Сельское поселение Кирилловка</t>
  </si>
  <si>
    <t xml:space="preserve">445151, Самарская область, Ставропольский, с. Кирилловка, ул. Советская, 24 </t>
  </si>
  <si>
    <t>Муниципальный район Ставропольский/Сельское поселение Луначарский</t>
  </si>
  <si>
    <t>445145, Самарская область, Ставропольский район, пос. Луначарский, ул. Злобина, 9</t>
  </si>
  <si>
    <t>Муниципальный район Ставропольский/Сельское поселение Мусорка</t>
  </si>
  <si>
    <t xml:space="preserve">445133,Самарская область,  Ставропольский район, с. Мусорка, ул. Почтовая, 15 </t>
  </si>
  <si>
    <t>3</t>
  </si>
  <si>
    <t>Муниципальный район Ставропольский/Сельское поселение Нижнее Санчелеево</t>
  </si>
  <si>
    <t>445134, Самарская область,  Ставропольский район, с. Нижнее Санчелеево, ул. Красноармейская, 40</t>
  </si>
  <si>
    <t>Муниципальный район Ставропольский/Сельское поселение Новая Бинарадка</t>
  </si>
  <si>
    <t>445150, Самарская область, Ставропольский район, с. Новая Бинарадка, ул. Центральная, 26</t>
  </si>
  <si>
    <t>Муниципальный район Ставропольский/Сельское поселение Осиновка</t>
  </si>
  <si>
    <t>445165, Самарская область,  Ставропольский район, с. Осиновка, ул. Славянская, 30</t>
  </si>
  <si>
    <t>Муниципальный район Ставропольский/Сельское поселение Пискалы</t>
  </si>
  <si>
    <t>445139, Самарская область, Ставропольский район, с.Пискалы, ул. Дружбы, 9</t>
  </si>
  <si>
    <t>Муниципальный район Ставропольский/Сельское поселение Подстепки</t>
  </si>
  <si>
    <t>445143, Самарская область, Ставропольский район, с. Подстепки, ул. Советская, 1а</t>
  </si>
  <si>
    <t>Муниципальный район Ставропольский/Сельское поселение Приморский</t>
  </si>
  <si>
    <t>445142, Самарская область,  Ставропольский район, пос. Приморский, ул. Советская, 10</t>
  </si>
  <si>
    <t>Муниципальный район Ставропольский/Сельское поселение Севрюкаево</t>
  </si>
  <si>
    <t>445166, Самарская область,  Ставропольский район, с. Севрюкаево, ул. Овражная, 2</t>
  </si>
  <si>
    <t>Муниципальный район Ставропольский/Сельское поселение Сосновый Солонец</t>
  </si>
  <si>
    <t>445164, Самарская область, Ставропольский район, с. Сосновый Солонец, ул. Куйбышева, 47</t>
  </si>
  <si>
    <t>31,2</t>
  </si>
  <si>
    <t>Муниципальный район Ставропольский/Сельское поселение Ташелка</t>
  </si>
  <si>
    <t>445137, Самарская область, Ставропольский район, с.Ташелка, ул. Ремнева, 2</t>
  </si>
  <si>
    <t>Муниципальный район Ставропольский/Сельское поселение Тимофеевка</t>
  </si>
  <si>
    <t>445140, Самарская область, Ставропольский район, с. Тимофеевка, ул. Школьная, 54а</t>
  </si>
  <si>
    <t>2</t>
  </si>
  <si>
    <t>Самарская область, Ставропольский район, сельское поселение Тимофеевка, с. Русская Борковка</t>
  </si>
  <si>
    <t>Муниципальный район Ставропольский/Сельское поселение Узюково</t>
  </si>
  <si>
    <t>445131, Самарская область, Ставропольский район, с.Узюково, ул. Полевая, 10</t>
  </si>
  <si>
    <t>Муниципальный район Ставропольский/Сельское поселение Хрящевка</t>
  </si>
  <si>
    <t>446146, Самарская область,  Ставропольский район, с. Хрящевка, ул. Полевая, 36/5</t>
  </si>
  <si>
    <t>01.11.2016          (с 01.04.2013 располагался по адресу:           446146                с. Хрящевка,   ул. Полевая, 35/1) (ликвидация с 01.06.2018)</t>
  </si>
  <si>
    <t>Муниципальный район Ставропольский/Сельское поселение Ягодное</t>
  </si>
  <si>
    <t>445144, Самарская область,  Ставропольский район, с.Ягодное, ул. Советская, 57</t>
  </si>
  <si>
    <t>Муниципальный район Сызранский</t>
  </si>
  <si>
    <t>Муниципальный район Сызранский/Городское поселение Балашейка</t>
  </si>
  <si>
    <t>446060, Самарская область, Сызранский район, пгт. Балашейка, ул. Горького, 10</t>
  </si>
  <si>
    <t>Муниципальный район Сызранский/Городское поселение Междуреченск</t>
  </si>
  <si>
    <t>445250, Самарская область, Сызранский район, пгт. Междуреченск, ул. Ленина 2а</t>
  </si>
  <si>
    <t xml:space="preserve">01.12.2015               (с 18.11.2014 ТОСП располагался по адресу: 445250             пгт. Междуреченск,                                                                                       ул. М. Горького, 7)     </t>
  </si>
  <si>
    <t>Муниципальный район Сызранский/Сельское поселение Варламово</t>
  </si>
  <si>
    <t>446073, Самарская область, Сызранский район, пос. Варламово, ул. Кооперативная, 16а</t>
  </si>
  <si>
    <t>Муниципальный район Сызранский/Сельское поселение Волжское</t>
  </si>
  <si>
    <t>446087, Самарская область, Сызранский район, пос. Сборный, ул. Новая, 6</t>
  </si>
  <si>
    <t>Муниципальный район Сызранский/Сельское поселение Жемковка</t>
  </si>
  <si>
    <t xml:space="preserve">446061, Самарская область, Сызранский район, с. Жемковка, ул. Советская, 50 </t>
  </si>
  <si>
    <t>Муниципальный район Сызранский/Сельское поселение Заборовка</t>
  </si>
  <si>
    <t>446070, Самарская область, Сызранский район, с. Заборовка, ул. Почтовая, 2</t>
  </si>
  <si>
    <t>Муниципальный район Сызранский/Сельское поселение Ивашевка</t>
  </si>
  <si>
    <t>446078, Самарская область, Сызранский район, с. Кошелевка, ул. Школьная, 11</t>
  </si>
  <si>
    <t>Муниципальный район Сызранский/Сельское поселение Новая Рачейка</t>
  </si>
  <si>
    <t>446081, Самарская область, Сызранский район, с. Новая Рачейка, ул. Юбилейная, 2а</t>
  </si>
  <si>
    <t>Муниципальный район Сызранский/Сельское поселение Новозаборовский</t>
  </si>
  <si>
    <t>446012, Самарская область, Сызранский район, п. Новозаборовский, ул. Солнечная, 2А</t>
  </si>
  <si>
    <t>Муниципальный район Сызранский/Сельское поселение Печерское</t>
  </si>
  <si>
    <t>Муниципальный район Сызранский/Сельское поселение Рамено</t>
  </si>
  <si>
    <t xml:space="preserve">446087, Самарская область, Сызранский район, с. Рамено, ул. Советская, 46 </t>
  </si>
  <si>
    <t>Муниципальный район Сызранский/Сельское поселение Старая Рачейка</t>
  </si>
  <si>
    <t>446050, Самарская область, Сызранский район, с. Старая Рачейка, ул. Октябрьская, 60</t>
  </si>
  <si>
    <t>Муниципальный район Сызранский/Сельское поселение Троицкое</t>
  </si>
  <si>
    <t>446076, Самарская область, Сызранский район, с. Троицкое, ул. Бр.Краснеевых, 21</t>
  </si>
  <si>
    <t>Муниципальный район Сызранский/Сельское поселение Чекалино</t>
  </si>
  <si>
    <t>Муниципальный район Сызранский/Сельское поселение Усинское</t>
  </si>
  <si>
    <t>446077, Самарская область, Сызранский район, с. Усинское, ул. Советская, 91</t>
  </si>
  <si>
    <t>Муниципальный район Хворостянский</t>
  </si>
  <si>
    <t>Муниципальный район Хворостянский/Сельское поселение Абашево</t>
  </si>
  <si>
    <t>445599, Самарская область, Хворостянский район, с. Абашево, ул. Озерная, 1</t>
  </si>
  <si>
    <t>Муниципальный район Хворостянский/Сельское поселение Владимировка</t>
  </si>
  <si>
    <t>445581, Самарская область, Хворостянский район, с. Владимировка, ул. Специалистов,   6</t>
  </si>
  <si>
    <t>Муниципальный район Хворостянский/Сельское поселение Липовка</t>
  </si>
  <si>
    <t>445594, Самарская область, Хворостянский район, с. Липовка, ул. Лесная, 15, кв. 1</t>
  </si>
  <si>
    <t>Муниципальный район Хворостянский/Сельское поселение Масленниково</t>
  </si>
  <si>
    <t>445582, Самарская область, Хворостянский район, п. Масленниково, ул. Центральная, 1</t>
  </si>
  <si>
    <t>Муниципальный район Хворостянский/Сельское поселение Новокуровка</t>
  </si>
  <si>
    <t xml:space="preserve">445586, Самарская область, Хворостянский район, с. Новокуровка, ул. Набережная, 8 </t>
  </si>
  <si>
    <t>Муниципальный район Хворостянский/Сельское поселение Новотулка</t>
  </si>
  <si>
    <t>445589, Самарская область, Хворостянский район, с. Новотулка, ул. Советская, 34</t>
  </si>
  <si>
    <t>Муниципальный район Хворостянский/Сельское поселение Прогресс</t>
  </si>
  <si>
    <t>445597, Самарская область, Хворостянский район, п. Прогресс, ул. Центральная, 1 а</t>
  </si>
  <si>
    <t>Муниципальный район Хворостянский/Сельское поселение Романовка</t>
  </si>
  <si>
    <t>445585, Самарская область, Хворостянский район, с. Романовка, ул. Советская, 106</t>
  </si>
  <si>
    <t>Муниципальный район Хворостянский/Сельское поселение Соловьево</t>
  </si>
  <si>
    <t>445582, Самарская область, Хворостянский район, с. Соловьёво,  ул. Полевая, 21, комн. 22</t>
  </si>
  <si>
    <t>Муниципальный район Хворостянский/Сельское поселение Студенцы</t>
  </si>
  <si>
    <t>445592, Самарская область, Хворостянский район, с. Студенцы, ул. Новый Поселок, 12, кв. 2</t>
  </si>
  <si>
    <t>Муниципальный район Хворостянский/Сельское поселение Хворостянка</t>
  </si>
  <si>
    <t xml:space="preserve">445590, Самарская область, Хворостянский район, с. Хворостянка, ул. Саморокова, 56 </t>
  </si>
  <si>
    <t>130,3</t>
  </si>
  <si>
    <t>Муниципальный район Челно-Вершинский</t>
  </si>
  <si>
    <t>Муниципальный район Челно-Вершинский/Сельское поселение Девлезеркино</t>
  </si>
  <si>
    <t>446858, Самарская область, Челно-Вершинский район, с. Девлезеркино, ул. Советская, 9а</t>
  </si>
  <si>
    <t>69,5</t>
  </si>
  <si>
    <t>62,5</t>
  </si>
  <si>
    <t>Муниципальный район Челно-Вершинский/Сельское поселение Каменный Брод</t>
  </si>
  <si>
    <t>446855, Самарская область, Челно-Вершинский район, с. Каменный Брод, ул. Садовая, 24</t>
  </si>
  <si>
    <t>20.02.2014 (ликвидация с 01.06.2018)</t>
  </si>
  <si>
    <t>Муниципальный район Челно-Вершинский/Сельское поселение Краснояриха</t>
  </si>
  <si>
    <t xml:space="preserve">446846, Самарская область, Челно-Вершинский район, с. Краснояриха, ул. Школьная, 2 </t>
  </si>
  <si>
    <t>25.02.2014 (ликвидация с 01.06.2018)</t>
  </si>
  <si>
    <t>Муниципальный район Челно-Вершинский/Сельское поселение Красный Строитель</t>
  </si>
  <si>
    <t>446842, Самарская область, Челно-Вершинский район, с. Красный Строитель, ул. Советская, 1а</t>
  </si>
  <si>
    <t>24.02.2014 (ликвидация с 01.06.2018)</t>
  </si>
  <si>
    <t>Муниципальный район Челно-Вершинский/Сельское поселение Новое Аделяково</t>
  </si>
  <si>
    <t>Муниципальный район Челно-Вершинский/Сельское поселение Озерки</t>
  </si>
  <si>
    <t>446848, Самарская область, Челно-Вершинский район, с. Озерки, ул. Центральная, 17</t>
  </si>
  <si>
    <t>Муниципальный район Челно-Вершинский/Сельское поселение Сиделькино</t>
  </si>
  <si>
    <t>446851, Самарская область,Челно-Вершинский район, с. Сиделькино, ул. Советская, 16</t>
  </si>
  <si>
    <t>17.02.2014 (ликвидация с 01.06.2018)</t>
  </si>
  <si>
    <t>Муниципальный район Челно-Вершинский/Сельское поселение Токмакла</t>
  </si>
  <si>
    <t>Муниципальный район Челно-Вершинский/Сельское поселение Челно-Вершины</t>
  </si>
  <si>
    <t>446840, Самарская область, Челно-Вершинский район, с. Челно-Вершины, ул. Советская, 12</t>
  </si>
  <si>
    <t>172,9</t>
  </si>
  <si>
    <t>81,3</t>
  </si>
  <si>
    <t>Муниципальный район Челно-Вершинский/Сельское поселение Чувашское Урметьево</t>
  </si>
  <si>
    <t>446859, Самарская область, Челно-Вершинский район, с. Чувашское Урметьево, ул. Центральная, 40</t>
  </si>
  <si>
    <t>28.02.2014 (ликвидация с 01.06.2018)</t>
  </si>
  <si>
    <t>Муниципальный район Челно-Вершинский/Сельское поселение Эштебенькино</t>
  </si>
  <si>
    <t>446853, Самарская область, Челно-Вершинский район, с. Старое Эштебенькино, ул. Луговая, 5а</t>
  </si>
  <si>
    <t>Муниципальный район Шенталинский</t>
  </si>
  <si>
    <t>Муниципальный район Шенталинский/Сельское поселение Артюшкино</t>
  </si>
  <si>
    <t>446901, Самарская область,  Шенталинский  район, сельское поселение Артюшкино, д. Костюнькино, ул. Центральная, 21</t>
  </si>
  <si>
    <t>01.06.2017                      (с 30.04.2014 по 31.05.2017 ТОСП располагался по адресу: 446901, Самарская область,  Шенталинский  район, с. Артюшкино, ул. Советская, 61) (ликвидация с 01.06.2018)</t>
  </si>
  <si>
    <t>Муниципальный район Шенталинский/Сельское поселение Васильевка</t>
  </si>
  <si>
    <t>446935, Самарская область, Шенталинский район, с. Васильевка, ул. Молодежная, 16</t>
  </si>
  <si>
    <t>Муниципальный район Шенталинский/Сельское поселение Денискино</t>
  </si>
  <si>
    <t>446924, Самарская область,  Шенталинский район , с. Денискино, ул. Кирова, 46а</t>
  </si>
  <si>
    <t>34</t>
  </si>
  <si>
    <t>Муниципальный район Шенталинский/Сельское поселение Каменка</t>
  </si>
  <si>
    <t>446931, Самарская область, Шенталинский район, с. Каменка, ул. Управленческая, 5</t>
  </si>
  <si>
    <t>446933, Самарская область, Шенталинский район,  с. Новый Кувак, ул. Журавлева, 47</t>
  </si>
  <si>
    <t>31.05.2014 (ликвидация с 01.06.2018)</t>
  </si>
  <si>
    <t>Муниципальный район Шенталинский/Сельское поселение Канаш</t>
  </si>
  <si>
    <t>446920, Самарская область,  Шенталинский  район, с/п Канаш, с. Романовка, ул. Центральная, 9</t>
  </si>
  <si>
    <t>31.04.2014 (ликвидация с 01.06.2018)</t>
  </si>
  <si>
    <t>Муниципальный район Шенталинский/Сельское поселение Салейкино</t>
  </si>
  <si>
    <t>446923, Самарская область,  Шенталинский район, с. Салейкино, ул. Советская, 55-1</t>
  </si>
  <si>
    <t>Муниципальный район Шенталинский/Сельское поселение Старая Шентала</t>
  </si>
  <si>
    <t>446912, Самарская область, Шенталинский район , с. Старая Шентала, ул. Советская, 21</t>
  </si>
  <si>
    <t>30.04.2014 (ликвидация с 01.06.2018)</t>
  </si>
  <si>
    <t>Муниципальный район Шенталинский/Сельское поселение Туарма</t>
  </si>
  <si>
    <t>446925, Самарская область, Шенталинский район , с. Туарма, ул. Советская, 1</t>
  </si>
  <si>
    <t>Муниципальный район Шенталинский/Сельское поселение Четырла</t>
  </si>
  <si>
    <t>446927, Самарская область, Шенталинский район, с. Четырла, ул. Ленина, 2а</t>
  </si>
  <si>
    <t>Муниципальный район Шенталинский/Сельское поселение Шентала</t>
  </si>
  <si>
    <t>446910, Самарская область, Шенталинский район, с.Шентала, ул. Советская, 11</t>
  </si>
  <si>
    <t>1014,66</t>
  </si>
  <si>
    <t>79,6</t>
  </si>
  <si>
    <t>Муниципальный район Шигонский</t>
  </si>
  <si>
    <t>Муниципальный район Шигонский/Сельское поселение Пионерский</t>
  </si>
  <si>
    <t>446729, Самарская область,  Шигонский район, пос. Пионерский, ул. Гагарина, 14</t>
  </si>
  <si>
    <t>19.12.2014 (ликвидация с 01.06.2018)</t>
  </si>
  <si>
    <t>Муниципальный район Шигонский/Сельское поселение Береговой</t>
  </si>
  <si>
    <t xml:space="preserve">446700,  Самарская область,  Шигонский район, пос. Береговой,  ул. Торговая, 7  </t>
  </si>
  <si>
    <t>446702,  Самарская область,  Шигонский район, с. Старый Тукшум, ул. Советская, 46</t>
  </si>
  <si>
    <t>01.12.2014 (ликвидация с 01.06.2018)</t>
  </si>
  <si>
    <t>Муниципальный район Шигонский/Сельское поселение Бичевная</t>
  </si>
  <si>
    <t>446731, Самарская область,  Шигонский район, с. Кузькино, ул. Советская, 43</t>
  </si>
  <si>
    <t>446710, Самарская область,  Шигонский район, ж/д ст. Бичевная, ул. Центральная, 2</t>
  </si>
  <si>
    <t>Муниципальный район Шигонский/Сельское поселение Волжский Утес</t>
  </si>
  <si>
    <t xml:space="preserve">446740, Самарская область, Шигонский район, пос. Волжский Утес, ул. Безымянная, 58   </t>
  </si>
  <si>
    <t>Муниципальный район Шигонский/Сельское поселение Малячкино</t>
  </si>
  <si>
    <t>446727,  Самарская область,  Шигонский район, с. Малячкино, ул. Советская, 64</t>
  </si>
  <si>
    <t>Муниципальный район Шигонский/Сельское поселение Муранка</t>
  </si>
  <si>
    <t>446730, Самарская область,  Шигонский район, с. Муранка, ул. Советская, 34</t>
  </si>
  <si>
    <t>446730, Самарская область,  Шигонский район, с. Львовка, ул. Советская, 33</t>
  </si>
  <si>
    <t>Муниципальный район Шигонский/Сельское поселение Новодевичье</t>
  </si>
  <si>
    <t xml:space="preserve">446723,  Самарская область,  Шигонский район, с. Новодевичье, ул. Ленинградская, 68 В                </t>
  </si>
  <si>
    <t>446724, Самарская область,  Шигонский район, с. Маза, ул. Калинина, 52</t>
  </si>
  <si>
    <t>Муниципальный район Шигонский/Сельское поселение Подвалье</t>
  </si>
  <si>
    <t>446725,  Самарская область,  Шигонский район, с. Подвалье, ул. Колхозная, 53</t>
  </si>
  <si>
    <t>Муниципальный район Шигонский/Сельское поселение Суринск</t>
  </si>
  <si>
    <t>446712,  Самарская область,  Шигонский район, с. Суринск, ул. Советская, 39</t>
  </si>
  <si>
    <t>446728,  Самарская область,  Шигонский район, с. Байдеряково, ул. Центральная, 121</t>
  </si>
  <si>
    <t>Муниципальный район Шигонский/Сельское поселение Тайдаково</t>
  </si>
  <si>
    <t>446738, Самарская область,  Шигонский район, с. Тайдаково, ул. Ленина, 38</t>
  </si>
  <si>
    <t>Муниципальный район Шигонский/Сельское поселение Усолье</t>
  </si>
  <si>
    <t>446733, Самарская область, Шигонский район, с. Усолье, ул. Ленина, 56 Б</t>
  </si>
  <si>
    <t>Муниципальный район Шигонский/Сельское поселение Шигоны</t>
  </si>
  <si>
    <t>446720,Самарская область,Шигонский район, с. Шигоны, ул. Советская, 165 А</t>
  </si>
  <si>
    <t>61,3</t>
  </si>
  <si>
    <t>Итого:</t>
  </si>
  <si>
    <t>Итого (в целом по схеме):</t>
  </si>
  <si>
    <t>01.11.2018 (с 24.12.2013 по 31.10.2018 ТОСП располагался по адресу 446185, Самарская область, Большеглушицкий район, пос. Фрунзенский, пл. Ленина, 10, кв 12)</t>
  </si>
  <si>
    <t>446185, Самарская область, Большеглушицкий район, пос. Фрунзенский, пл. Ленина, 1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</si>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</sst>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;[Red]0.0"/>
    <numFmt numFmtId="167" formatCode="0.00;[Red]0.00"/>
  </numFmts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7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0" tint="-0.499984740745262"/>
        <bgColor theme="0"/>
      </patternFill>
    </fill>
    <fill>
      <patternFill patternType="solid">
        <fgColor theme="0"/>
        <bgColor theme="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9">
    <xf numFmtId="0" fontId="0" fillId="0" borderId="0" xfId="0"/>
    <xf numFmtId="0" fontId="6" fillId="2" borderId="0" xfId="0" applyFont="1" applyFill="1"/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4" fontId="12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11" xfId="0" applyFont="1" applyFill="1" applyBorder="1"/>
    <xf numFmtId="49" fontId="6" fillId="2" borderId="0" xfId="0" applyNumberFormat="1" applyFont="1" applyFill="1"/>
    <xf numFmtId="49" fontId="9" fillId="2" borderId="19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/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49" fontId="11" fillId="2" borderId="6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167" fontId="11" fillId="2" borderId="11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/>
    </xf>
    <xf numFmtId="164" fontId="12" fillId="2" borderId="32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14" fontId="12" fillId="2" borderId="38" xfId="0" applyNumberFormat="1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2" fontId="12" fillId="2" borderId="37" xfId="0" applyNumberFormat="1" applyFont="1" applyFill="1" applyBorder="1" applyAlignment="1">
      <alignment horizontal="center" vertical="center" wrapText="1"/>
    </xf>
    <xf numFmtId="1" fontId="12" fillId="3" borderId="7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2" fillId="2" borderId="33" xfId="0" applyNumberFormat="1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/>
    </xf>
    <xf numFmtId="167" fontId="12" fillId="2" borderId="15" xfId="0" applyNumberFormat="1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14" fontId="12" fillId="2" borderId="33" xfId="0" applyNumberFormat="1" applyFont="1" applyFill="1" applyBorder="1" applyAlignment="1">
      <alignment horizontal="center" vertical="center" wrapText="1"/>
    </xf>
    <xf numFmtId="1" fontId="12" fillId="2" borderId="3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6" fontId="11" fillId="2" borderId="1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2" fontId="3" fillId="2" borderId="42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7" fontId="12" fillId="2" borderId="15" xfId="0" applyNumberFormat="1" applyFont="1" applyFill="1" applyBorder="1" applyAlignment="1">
      <alignment horizontal="center" vertical="center"/>
    </xf>
    <xf numFmtId="167" fontId="12" fillId="2" borderId="16" xfId="0" applyNumberFormat="1" applyFont="1" applyFill="1" applyBorder="1" applyAlignment="1">
      <alignment horizontal="center" vertical="center"/>
    </xf>
    <xf numFmtId="167" fontId="12" fillId="2" borderId="30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1" fontId="12" fillId="3" borderId="12" xfId="0" applyNumberFormat="1" applyFont="1" applyFill="1" applyBorder="1" applyAlignment="1">
      <alignment horizontal="center" vertical="center" wrapText="1"/>
    </xf>
    <xf numFmtId="1" fontId="12" fillId="3" borderId="7" xfId="0" applyNumberFormat="1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 wrapText="1"/>
    </xf>
    <xf numFmtId="166" fontId="12" fillId="2" borderId="15" xfId="0" applyNumberFormat="1" applyFont="1" applyFill="1" applyBorder="1" applyAlignment="1">
      <alignment horizontal="center" vertical="center"/>
    </xf>
    <xf numFmtId="166" fontId="12" fillId="2" borderId="16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00FFFF"/>
      <color rgb="FF3333FF"/>
      <color rgb="FFCCECFF"/>
      <color rgb="FFFF9797"/>
      <color rgb="FFCCFF99"/>
      <color rgb="FFFFFF99"/>
      <color rgb="FFFFCCFF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C43" workbookViewId="0">
      <selection activeCell="Q7" sqref="Q7"/>
    </sheetView>
  </sheetViews>
  <sheetFormatPr defaultRowHeight="14.4" x14ac:dyDescent="0.3"/>
  <cols>
    <col min="1" max="1" width="6.5546875" customWidth="1"/>
    <col min="2" max="2" width="81.44140625" customWidth="1"/>
    <col min="3" max="3" width="11.6640625" customWidth="1"/>
    <col min="4" max="4" width="12.6640625" customWidth="1"/>
    <col min="5" max="5" width="88.6640625" customWidth="1"/>
    <col min="6" max="6" width="10.44140625" customWidth="1"/>
    <col min="7" max="7" width="25.6640625" customWidth="1"/>
    <col min="8" max="8" width="10.44140625" customWidth="1"/>
    <col min="9" max="9" width="8.44140625" customWidth="1"/>
    <col min="10" max="10" width="14.33203125" customWidth="1"/>
    <col min="11" max="11" width="12" customWidth="1"/>
    <col min="12" max="12" width="10.88671875" customWidth="1"/>
    <col min="13" max="13" width="11.6640625" customWidth="1"/>
    <col min="14" max="14" width="15.6640625" customWidth="1"/>
  </cols>
  <sheetData>
    <row r="1" spans="1:14" ht="18" x14ac:dyDescent="0.35">
      <c r="K1" s="157" t="s">
        <v>988</v>
      </c>
      <c r="L1" s="157"/>
      <c r="M1" s="157"/>
      <c r="N1" s="157"/>
    </row>
    <row r="3" spans="1:14" ht="173.25" customHeight="1" x14ac:dyDescent="0.3">
      <c r="K3" s="158" t="s">
        <v>100</v>
      </c>
      <c r="L3" s="158"/>
      <c r="M3" s="158"/>
      <c r="N3" s="158"/>
    </row>
    <row r="5" spans="1:14" ht="17.399999999999999" x14ac:dyDescent="0.3">
      <c r="A5" s="167" t="s">
        <v>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7.399999999999999" x14ac:dyDescent="0.3">
      <c r="A6" s="168" t="s">
        <v>19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ht="15" thickBot="1" x14ac:dyDescent="0.35">
      <c r="A7" s="1"/>
      <c r="B7" s="1"/>
      <c r="C7" s="1"/>
      <c r="D7" s="1"/>
      <c r="E7" s="1"/>
      <c r="F7" s="1"/>
      <c r="G7" s="1"/>
      <c r="H7" s="1"/>
      <c r="I7" s="1"/>
      <c r="J7" s="24"/>
      <c r="K7" s="24"/>
      <c r="L7" s="24"/>
      <c r="M7" s="1"/>
      <c r="N7" s="1"/>
    </row>
    <row r="8" spans="1:14" ht="15" customHeight="1" x14ac:dyDescent="0.3">
      <c r="A8" s="169" t="s">
        <v>1</v>
      </c>
      <c r="B8" s="171" t="s">
        <v>35</v>
      </c>
      <c r="C8" s="171" t="s">
        <v>102</v>
      </c>
      <c r="D8" s="171" t="s">
        <v>24</v>
      </c>
      <c r="E8" s="171" t="s">
        <v>2</v>
      </c>
      <c r="F8" s="171" t="s">
        <v>101</v>
      </c>
      <c r="G8" s="171" t="s">
        <v>42</v>
      </c>
      <c r="H8" s="171" t="s">
        <v>28</v>
      </c>
      <c r="I8" s="171" t="s">
        <v>43</v>
      </c>
      <c r="J8" s="159" t="s">
        <v>29</v>
      </c>
      <c r="K8" s="159" t="s">
        <v>31</v>
      </c>
      <c r="L8" s="159" t="s">
        <v>32</v>
      </c>
      <c r="M8" s="161" t="s">
        <v>38</v>
      </c>
      <c r="N8" s="162"/>
    </row>
    <row r="9" spans="1:14" x14ac:dyDescent="0.3">
      <c r="A9" s="170"/>
      <c r="B9" s="164"/>
      <c r="C9" s="164"/>
      <c r="D9" s="164"/>
      <c r="E9" s="164"/>
      <c r="F9" s="164"/>
      <c r="G9" s="164"/>
      <c r="H9" s="164"/>
      <c r="I9" s="164"/>
      <c r="J9" s="160"/>
      <c r="K9" s="160"/>
      <c r="L9" s="160"/>
      <c r="M9" s="163" t="s">
        <v>34</v>
      </c>
      <c r="N9" s="165" t="s">
        <v>15</v>
      </c>
    </row>
    <row r="10" spans="1:14" x14ac:dyDescent="0.3">
      <c r="A10" s="170"/>
      <c r="B10" s="164"/>
      <c r="C10" s="164"/>
      <c r="D10" s="164"/>
      <c r="E10" s="164"/>
      <c r="F10" s="164"/>
      <c r="G10" s="164"/>
      <c r="H10" s="164"/>
      <c r="I10" s="164"/>
      <c r="J10" s="160"/>
      <c r="K10" s="160"/>
      <c r="L10" s="160"/>
      <c r="M10" s="164"/>
      <c r="N10" s="166"/>
    </row>
    <row r="11" spans="1:14" x14ac:dyDescent="0.3">
      <c r="A11" s="170"/>
      <c r="B11" s="164"/>
      <c r="C11" s="164"/>
      <c r="D11" s="164"/>
      <c r="E11" s="164"/>
      <c r="F11" s="164"/>
      <c r="G11" s="164"/>
      <c r="H11" s="164"/>
      <c r="I11" s="164"/>
      <c r="J11" s="160"/>
      <c r="K11" s="160"/>
      <c r="L11" s="160"/>
      <c r="M11" s="164"/>
      <c r="N11" s="166"/>
    </row>
    <row r="12" spans="1:14" x14ac:dyDescent="0.3">
      <c r="A12" s="170"/>
      <c r="B12" s="164"/>
      <c r="C12" s="164"/>
      <c r="D12" s="164"/>
      <c r="E12" s="164"/>
      <c r="F12" s="164"/>
      <c r="G12" s="164"/>
      <c r="H12" s="164"/>
      <c r="I12" s="164"/>
      <c r="J12" s="160"/>
      <c r="K12" s="160"/>
      <c r="L12" s="160"/>
      <c r="M12" s="164"/>
      <c r="N12" s="166"/>
    </row>
    <row r="13" spans="1:14" x14ac:dyDescent="0.3">
      <c r="A13" s="170"/>
      <c r="B13" s="164"/>
      <c r="C13" s="164"/>
      <c r="D13" s="164"/>
      <c r="E13" s="164"/>
      <c r="F13" s="164"/>
      <c r="G13" s="164"/>
      <c r="H13" s="164"/>
      <c r="I13" s="164"/>
      <c r="J13" s="160"/>
      <c r="K13" s="160"/>
      <c r="L13" s="160"/>
      <c r="M13" s="164"/>
      <c r="N13" s="166"/>
    </row>
    <row r="14" spans="1:14" x14ac:dyDescent="0.3">
      <c r="A14" s="170"/>
      <c r="B14" s="164"/>
      <c r="C14" s="164"/>
      <c r="D14" s="164"/>
      <c r="E14" s="164"/>
      <c r="F14" s="164"/>
      <c r="G14" s="164"/>
      <c r="H14" s="164"/>
      <c r="I14" s="164"/>
      <c r="J14" s="160"/>
      <c r="K14" s="160"/>
      <c r="L14" s="160"/>
      <c r="M14" s="164"/>
      <c r="N14" s="166"/>
    </row>
    <row r="15" spans="1:14" ht="15" thickBot="1" x14ac:dyDescent="0.35">
      <c r="A15" s="170"/>
      <c r="B15" s="164"/>
      <c r="C15" s="164"/>
      <c r="D15" s="164"/>
      <c r="E15" s="164"/>
      <c r="F15" s="164"/>
      <c r="G15" s="164"/>
      <c r="H15" s="164"/>
      <c r="I15" s="164"/>
      <c r="J15" s="160"/>
      <c r="K15" s="160"/>
      <c r="L15" s="160"/>
      <c r="M15" s="164"/>
      <c r="N15" s="166"/>
    </row>
    <row r="16" spans="1:14" ht="15" thickBot="1" x14ac:dyDescent="0.35">
      <c r="A16" s="2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25" t="s">
        <v>39</v>
      </c>
      <c r="K16" s="25" t="s">
        <v>40</v>
      </c>
      <c r="L16" s="25" t="s">
        <v>41</v>
      </c>
      <c r="M16" s="4">
        <v>13</v>
      </c>
      <c r="N16" s="5">
        <v>14</v>
      </c>
    </row>
    <row r="17" spans="1:14" x14ac:dyDescent="0.3">
      <c r="A17" s="8"/>
      <c r="B17" s="9" t="s">
        <v>14</v>
      </c>
      <c r="C17" s="18"/>
      <c r="D17" s="18"/>
      <c r="E17" s="18"/>
      <c r="F17" s="18"/>
      <c r="G17" s="19"/>
      <c r="H17" s="19"/>
      <c r="I17" s="18"/>
      <c r="J17" s="29"/>
      <c r="K17" s="29"/>
      <c r="L17" s="29"/>
      <c r="M17" s="10"/>
      <c r="N17" s="11"/>
    </row>
    <row r="18" spans="1:14" x14ac:dyDescent="0.3">
      <c r="A18" s="12"/>
      <c r="B18" s="13">
        <f>C18</f>
        <v>1163440</v>
      </c>
      <c r="C18" s="13">
        <f>SUM(C19:C31)</f>
        <v>1163440</v>
      </c>
      <c r="D18" s="13"/>
      <c r="E18" s="13"/>
      <c r="F18" s="13">
        <f>SUM(F19:F30)</f>
        <v>196</v>
      </c>
      <c r="G18" s="13">
        <f>SUM(G19:G30)</f>
        <v>335804</v>
      </c>
      <c r="H18" s="13"/>
      <c r="I18" s="13"/>
      <c r="J18" s="26">
        <f>SUM(J19:J30)</f>
        <v>5180.8</v>
      </c>
      <c r="K18" s="26">
        <f>SUM(K19:K30)</f>
        <v>2017.2</v>
      </c>
      <c r="L18" s="26">
        <f>SUM(L19:L30)</f>
        <v>1980.7</v>
      </c>
      <c r="M18" s="14">
        <f>IF(F18*5000&gt;C18,C18,F18*5000)</f>
        <v>980000</v>
      </c>
      <c r="N18" s="15">
        <f>M18/C18*100</f>
        <v>84.232964312727773</v>
      </c>
    </row>
    <row r="19" spans="1:14" x14ac:dyDescent="0.3">
      <c r="A19" s="12">
        <v>22</v>
      </c>
      <c r="B19" s="38" t="s">
        <v>3</v>
      </c>
      <c r="C19" s="43">
        <v>92384</v>
      </c>
      <c r="D19" s="38">
        <v>1</v>
      </c>
      <c r="E19" s="38" t="s">
        <v>46</v>
      </c>
      <c r="F19" s="38">
        <v>10</v>
      </c>
      <c r="G19" s="16">
        <v>42345</v>
      </c>
      <c r="H19" s="16" t="s">
        <v>26</v>
      </c>
      <c r="I19" s="38">
        <v>1</v>
      </c>
      <c r="J19" s="27">
        <v>245</v>
      </c>
      <c r="K19" s="27">
        <v>95</v>
      </c>
      <c r="L19" s="27">
        <v>95</v>
      </c>
      <c r="M19" s="36"/>
      <c r="N19" s="37"/>
    </row>
    <row r="20" spans="1:14" x14ac:dyDescent="0.3">
      <c r="A20" s="12">
        <v>23</v>
      </c>
      <c r="B20" s="38" t="s">
        <v>4</v>
      </c>
      <c r="C20" s="172">
        <v>225640</v>
      </c>
      <c r="D20" s="38">
        <v>1</v>
      </c>
      <c r="E20" s="38" t="s">
        <v>18</v>
      </c>
      <c r="F20" s="38">
        <v>17</v>
      </c>
      <c r="G20" s="16">
        <v>40905</v>
      </c>
      <c r="H20" s="16" t="s">
        <v>26</v>
      </c>
      <c r="I20" s="38">
        <v>1</v>
      </c>
      <c r="J20" s="27">
        <v>242</v>
      </c>
      <c r="K20" s="27">
        <v>115</v>
      </c>
      <c r="L20" s="27">
        <v>115</v>
      </c>
      <c r="M20" s="36"/>
      <c r="N20" s="21"/>
    </row>
    <row r="21" spans="1:14" x14ac:dyDescent="0.3">
      <c r="A21" s="12">
        <v>24</v>
      </c>
      <c r="B21" s="38" t="s">
        <v>4</v>
      </c>
      <c r="C21" s="173"/>
      <c r="D21" s="38">
        <v>1</v>
      </c>
      <c r="E21" s="38" t="s">
        <v>27</v>
      </c>
      <c r="F21" s="38">
        <v>30</v>
      </c>
      <c r="G21" s="16">
        <v>42369</v>
      </c>
      <c r="H21" s="16" t="s">
        <v>26</v>
      </c>
      <c r="I21" s="38">
        <v>1</v>
      </c>
      <c r="J21" s="27">
        <v>661</v>
      </c>
      <c r="K21" s="27">
        <v>286</v>
      </c>
      <c r="L21" s="27">
        <v>286</v>
      </c>
      <c r="M21" s="36"/>
      <c r="N21" s="21"/>
    </row>
    <row r="22" spans="1:14" x14ac:dyDescent="0.3">
      <c r="A22" s="12">
        <v>25</v>
      </c>
      <c r="B22" s="38" t="s">
        <v>5</v>
      </c>
      <c r="C22" s="38">
        <v>95201</v>
      </c>
      <c r="D22" s="38">
        <v>1</v>
      </c>
      <c r="E22" s="38" t="s">
        <v>30</v>
      </c>
      <c r="F22" s="38">
        <v>26</v>
      </c>
      <c r="G22" s="16">
        <v>42369</v>
      </c>
      <c r="H22" s="16" t="s">
        <v>26</v>
      </c>
      <c r="I22" s="38">
        <v>1</v>
      </c>
      <c r="J22" s="27">
        <v>755</v>
      </c>
      <c r="K22" s="27">
        <v>310</v>
      </c>
      <c r="L22" s="27">
        <v>310</v>
      </c>
      <c r="M22" s="36"/>
      <c r="N22" s="37"/>
    </row>
    <row r="23" spans="1:14" x14ac:dyDescent="0.3">
      <c r="A23" s="12">
        <v>26</v>
      </c>
      <c r="B23" s="38" t="s">
        <v>6</v>
      </c>
      <c r="C23" s="172">
        <v>87202</v>
      </c>
      <c r="D23" s="38">
        <v>1</v>
      </c>
      <c r="E23" s="38" t="s">
        <v>21</v>
      </c>
      <c r="F23" s="38">
        <v>18</v>
      </c>
      <c r="G23" s="16">
        <v>42369</v>
      </c>
      <c r="H23" s="16" t="s">
        <v>26</v>
      </c>
      <c r="I23" s="38">
        <v>1</v>
      </c>
      <c r="J23" s="27">
        <v>353</v>
      </c>
      <c r="K23" s="27">
        <v>180</v>
      </c>
      <c r="L23" s="27">
        <v>180</v>
      </c>
      <c r="M23" s="36"/>
      <c r="N23" s="37"/>
    </row>
    <row r="24" spans="1:14" x14ac:dyDescent="0.3">
      <c r="A24" s="12">
        <v>27</v>
      </c>
      <c r="B24" s="38" t="s">
        <v>6</v>
      </c>
      <c r="C24" s="173"/>
      <c r="D24" s="38">
        <v>1</v>
      </c>
      <c r="E24" s="38" t="s">
        <v>23</v>
      </c>
      <c r="F24" s="38">
        <v>23</v>
      </c>
      <c r="G24" s="16">
        <v>42369</v>
      </c>
      <c r="H24" s="16" t="s">
        <v>26</v>
      </c>
      <c r="I24" s="38">
        <v>1</v>
      </c>
      <c r="J24" s="27">
        <v>467.7</v>
      </c>
      <c r="K24" s="27">
        <v>230</v>
      </c>
      <c r="L24" s="27">
        <v>230</v>
      </c>
      <c r="M24" s="36"/>
      <c r="N24" s="37"/>
    </row>
    <row r="25" spans="1:14" x14ac:dyDescent="0.3">
      <c r="A25" s="12">
        <v>28</v>
      </c>
      <c r="B25" s="38" t="s">
        <v>7</v>
      </c>
      <c r="C25" s="43">
        <v>62431</v>
      </c>
      <c r="D25" s="38">
        <v>1</v>
      </c>
      <c r="E25" s="38" t="s">
        <v>17</v>
      </c>
      <c r="F25" s="38" t="s">
        <v>17</v>
      </c>
      <c r="G25" s="38" t="s">
        <v>17</v>
      </c>
      <c r="H25" s="38" t="s">
        <v>17</v>
      </c>
      <c r="I25" s="38" t="s">
        <v>17</v>
      </c>
      <c r="J25" s="27" t="s">
        <v>17</v>
      </c>
      <c r="K25" s="27" t="s">
        <v>17</v>
      </c>
      <c r="L25" s="27" t="s">
        <v>17</v>
      </c>
      <c r="M25" s="22"/>
      <c r="N25" s="23"/>
    </row>
    <row r="26" spans="1:14" x14ac:dyDescent="0.3">
      <c r="A26" s="12">
        <v>29</v>
      </c>
      <c r="B26" s="38" t="s">
        <v>8</v>
      </c>
      <c r="C26" s="38">
        <v>121571</v>
      </c>
      <c r="D26" s="38">
        <v>1</v>
      </c>
      <c r="E26" s="38" t="s">
        <v>9</v>
      </c>
      <c r="F26" s="38">
        <v>54</v>
      </c>
      <c r="G26" s="16">
        <v>40709</v>
      </c>
      <c r="H26" s="16" t="s">
        <v>26</v>
      </c>
      <c r="I26" s="38">
        <v>1</v>
      </c>
      <c r="J26" s="27">
        <v>1900</v>
      </c>
      <c r="K26" s="27">
        <v>580</v>
      </c>
      <c r="L26" s="27">
        <v>580</v>
      </c>
      <c r="M26" s="36"/>
      <c r="N26" s="37"/>
    </row>
    <row r="27" spans="1:14" ht="82.5" customHeight="1" x14ac:dyDescent="0.3">
      <c r="A27" s="12">
        <v>30</v>
      </c>
      <c r="B27" s="38" t="s">
        <v>10</v>
      </c>
      <c r="C27" s="38">
        <v>276581</v>
      </c>
      <c r="D27" s="38">
        <v>1</v>
      </c>
      <c r="E27" s="38" t="s">
        <v>36</v>
      </c>
      <c r="F27" s="38">
        <v>3</v>
      </c>
      <c r="G27" s="16" t="s">
        <v>103</v>
      </c>
      <c r="H27" s="16" t="s">
        <v>22</v>
      </c>
      <c r="I27" s="38">
        <v>1</v>
      </c>
      <c r="J27" s="27">
        <v>104</v>
      </c>
      <c r="K27" s="27">
        <v>70</v>
      </c>
      <c r="L27" s="27">
        <v>34</v>
      </c>
      <c r="M27" s="36"/>
      <c r="N27" s="21"/>
    </row>
    <row r="28" spans="1:14" x14ac:dyDescent="0.3">
      <c r="A28" s="12">
        <v>31</v>
      </c>
      <c r="B28" s="38" t="s">
        <v>11</v>
      </c>
      <c r="C28" s="38">
        <v>30827</v>
      </c>
      <c r="D28" s="38">
        <v>1</v>
      </c>
      <c r="E28" s="38"/>
      <c r="F28" s="38"/>
      <c r="G28" s="16"/>
      <c r="H28" s="38"/>
      <c r="I28" s="38"/>
      <c r="J28" s="27"/>
      <c r="K28" s="27"/>
      <c r="L28" s="27"/>
      <c r="M28" s="36"/>
      <c r="N28" s="37"/>
    </row>
    <row r="29" spans="1:14" x14ac:dyDescent="0.3">
      <c r="A29" s="12">
        <v>32</v>
      </c>
      <c r="B29" s="38" t="s">
        <v>12</v>
      </c>
      <c r="C29" s="172">
        <v>171562</v>
      </c>
      <c r="D29" s="38">
        <v>1</v>
      </c>
      <c r="E29" s="38" t="s">
        <v>20</v>
      </c>
      <c r="F29" s="38">
        <v>11</v>
      </c>
      <c r="G29" s="16">
        <v>42369</v>
      </c>
      <c r="H29" s="16" t="s">
        <v>26</v>
      </c>
      <c r="I29" s="38">
        <v>1</v>
      </c>
      <c r="J29" s="27">
        <v>336</v>
      </c>
      <c r="K29" s="27">
        <v>100</v>
      </c>
      <c r="L29" s="27">
        <v>100</v>
      </c>
      <c r="M29" s="36"/>
      <c r="N29" s="37"/>
    </row>
    <row r="30" spans="1:14" ht="68.25" customHeight="1" x14ac:dyDescent="0.3">
      <c r="A30" s="12">
        <v>33</v>
      </c>
      <c r="B30" s="38" t="s">
        <v>12</v>
      </c>
      <c r="C30" s="174"/>
      <c r="D30" s="43">
        <v>1</v>
      </c>
      <c r="E30" s="43" t="s">
        <v>37</v>
      </c>
      <c r="F30" s="43">
        <v>4</v>
      </c>
      <c r="G30" s="42" t="s">
        <v>104</v>
      </c>
      <c r="H30" s="42" t="s">
        <v>22</v>
      </c>
      <c r="I30" s="43">
        <v>1</v>
      </c>
      <c r="J30" s="30">
        <v>117.1</v>
      </c>
      <c r="K30" s="30">
        <v>51.2</v>
      </c>
      <c r="L30" s="30">
        <v>50.7</v>
      </c>
      <c r="M30" s="34"/>
      <c r="N30" s="35"/>
    </row>
    <row r="31" spans="1:14" x14ac:dyDescent="0.3">
      <c r="A31" s="12">
        <v>34</v>
      </c>
      <c r="B31" s="43" t="s">
        <v>16</v>
      </c>
      <c r="C31" s="43">
        <v>41</v>
      </c>
      <c r="D31" s="43"/>
      <c r="E31" s="43" t="s">
        <v>17</v>
      </c>
      <c r="F31" s="43" t="s">
        <v>17</v>
      </c>
      <c r="G31" s="43" t="s">
        <v>17</v>
      </c>
      <c r="H31" s="43" t="s">
        <v>17</v>
      </c>
      <c r="I31" s="43" t="s">
        <v>17</v>
      </c>
      <c r="J31" s="30" t="s">
        <v>17</v>
      </c>
      <c r="K31" s="30" t="s">
        <v>17</v>
      </c>
      <c r="L31" s="30" t="s">
        <v>17</v>
      </c>
      <c r="M31" s="34"/>
      <c r="N31" s="35"/>
    </row>
    <row r="32" spans="1:14" ht="27" thickBot="1" x14ac:dyDescent="0.35">
      <c r="A32" s="20">
        <v>35</v>
      </c>
      <c r="B32" s="41"/>
      <c r="C32" s="41"/>
      <c r="D32" s="41">
        <v>1</v>
      </c>
      <c r="E32" s="41" t="s">
        <v>47</v>
      </c>
      <c r="F32" s="41">
        <v>0</v>
      </c>
      <c r="G32" s="17">
        <v>41729</v>
      </c>
      <c r="H32" s="17" t="s">
        <v>13</v>
      </c>
      <c r="I32" s="41">
        <v>1</v>
      </c>
      <c r="J32" s="28">
        <v>200</v>
      </c>
      <c r="K32" s="28"/>
      <c r="L32" s="28"/>
      <c r="M32" s="39"/>
      <c r="N32" s="40"/>
    </row>
    <row r="33" spans="1:14" x14ac:dyDescent="0.3">
      <c r="A33" s="8"/>
      <c r="B33" s="9" t="s">
        <v>96</v>
      </c>
      <c r="C33" s="18"/>
      <c r="D33" s="18"/>
      <c r="E33" s="18"/>
      <c r="F33" s="18"/>
      <c r="G33" s="19"/>
      <c r="H33" s="19"/>
      <c r="I33" s="18"/>
      <c r="J33" s="29"/>
      <c r="K33" s="29"/>
      <c r="L33" s="29"/>
      <c r="M33" s="10"/>
      <c r="N33" s="11"/>
    </row>
    <row r="34" spans="1:14" x14ac:dyDescent="0.3">
      <c r="A34" s="12"/>
      <c r="B34" s="13">
        <f>C34</f>
        <v>707408</v>
      </c>
      <c r="C34" s="13">
        <f>SUM(C35:C48)</f>
        <v>707408</v>
      </c>
      <c r="D34" s="13"/>
      <c r="E34" s="13"/>
      <c r="F34" s="49">
        <f>SUM(F35:F49)</f>
        <v>140</v>
      </c>
      <c r="G34" s="50"/>
      <c r="H34" s="50"/>
      <c r="I34" s="13"/>
      <c r="J34" s="51">
        <f>J35+J36+J37+J38+J39+J40+J41+J42+J43+J44+J45+J46+J48+J49</f>
        <v>3417.2999999999993</v>
      </c>
      <c r="K34" s="51">
        <f t="shared" ref="K34:L34" si="0">K35+K36+K37+K38+K39+K40+K41+K42+K43+K44+K45+K46+K48+K49</f>
        <v>1275.02</v>
      </c>
      <c r="L34" s="51">
        <f t="shared" si="0"/>
        <v>562.57999999999993</v>
      </c>
      <c r="M34" s="14">
        <f>IF(F34*5000&gt;C34,C34,F34*5000)</f>
        <v>700000</v>
      </c>
      <c r="N34" s="15">
        <f>M34/C34*100</f>
        <v>98.952796688756706</v>
      </c>
    </row>
    <row r="35" spans="1:14" x14ac:dyDescent="0.3">
      <c r="A35" s="12">
        <v>39</v>
      </c>
      <c r="B35" s="56" t="s">
        <v>97</v>
      </c>
      <c r="C35" s="172">
        <v>433159</v>
      </c>
      <c r="D35" s="52">
        <v>1</v>
      </c>
      <c r="E35" s="148" t="s">
        <v>48</v>
      </c>
      <c r="F35" s="148">
        <v>32</v>
      </c>
      <c r="G35" s="16">
        <v>40970</v>
      </c>
      <c r="H35" s="16" t="s">
        <v>26</v>
      </c>
      <c r="I35" s="148">
        <v>1</v>
      </c>
      <c r="J35" s="27">
        <v>1139.8</v>
      </c>
      <c r="K35" s="27" t="s">
        <v>49</v>
      </c>
      <c r="L35" s="27" t="s">
        <v>50</v>
      </c>
      <c r="M35" s="149"/>
      <c r="N35" s="150"/>
    </row>
    <row r="36" spans="1:14" ht="208.5" customHeight="1" x14ac:dyDescent="0.3">
      <c r="A36" s="12">
        <v>40</v>
      </c>
      <c r="B36" s="56" t="s">
        <v>97</v>
      </c>
      <c r="C36" s="173"/>
      <c r="D36" s="52">
        <v>3</v>
      </c>
      <c r="E36" s="148" t="s">
        <v>51</v>
      </c>
      <c r="F36" s="148">
        <v>4</v>
      </c>
      <c r="G36" s="16" t="s">
        <v>105</v>
      </c>
      <c r="H36" s="16" t="s">
        <v>22</v>
      </c>
      <c r="I36" s="148">
        <v>1</v>
      </c>
      <c r="J36" s="27" t="s">
        <v>52</v>
      </c>
      <c r="K36" s="27" t="s">
        <v>53</v>
      </c>
      <c r="L36" s="27" t="s">
        <v>39</v>
      </c>
      <c r="M36" s="149"/>
      <c r="N36" s="150"/>
    </row>
    <row r="37" spans="1:14" ht="198" customHeight="1" x14ac:dyDescent="0.3">
      <c r="A37" s="12">
        <v>41</v>
      </c>
      <c r="B37" s="56" t="s">
        <v>97</v>
      </c>
      <c r="C37" s="173"/>
      <c r="D37" s="144">
        <v>1</v>
      </c>
      <c r="E37" s="144" t="s">
        <v>54</v>
      </c>
      <c r="F37" s="148">
        <v>9</v>
      </c>
      <c r="G37" s="16" t="s">
        <v>107</v>
      </c>
      <c r="H37" s="42" t="s">
        <v>26</v>
      </c>
      <c r="I37" s="144">
        <v>1</v>
      </c>
      <c r="J37" s="30" t="s">
        <v>55</v>
      </c>
      <c r="K37" s="30" t="s">
        <v>56</v>
      </c>
      <c r="L37" s="30" t="s">
        <v>57</v>
      </c>
      <c r="M37" s="149"/>
      <c r="N37" s="150"/>
    </row>
    <row r="38" spans="1:14" ht="82.5" customHeight="1" x14ac:dyDescent="0.3">
      <c r="A38" s="12">
        <v>42</v>
      </c>
      <c r="B38" s="56" t="s">
        <v>97</v>
      </c>
      <c r="C38" s="173"/>
      <c r="D38" s="52">
        <v>3</v>
      </c>
      <c r="E38" s="148" t="s">
        <v>58</v>
      </c>
      <c r="F38" s="148">
        <v>2</v>
      </c>
      <c r="G38" s="16" t="s">
        <v>59</v>
      </c>
      <c r="H38" s="16" t="s">
        <v>22</v>
      </c>
      <c r="I38" s="148">
        <v>1</v>
      </c>
      <c r="J38" s="27" t="s">
        <v>60</v>
      </c>
      <c r="K38" s="27" t="s">
        <v>61</v>
      </c>
      <c r="L38" s="27" t="s">
        <v>62</v>
      </c>
      <c r="M38" s="149"/>
      <c r="N38" s="150"/>
    </row>
    <row r="39" spans="1:14" x14ac:dyDescent="0.3">
      <c r="A39" s="12">
        <v>43</v>
      </c>
      <c r="B39" s="56" t="s">
        <v>97</v>
      </c>
      <c r="C39" s="173"/>
      <c r="D39" s="52">
        <v>1</v>
      </c>
      <c r="E39" s="148" t="s">
        <v>63</v>
      </c>
      <c r="F39" s="148">
        <v>22</v>
      </c>
      <c r="G39" s="16">
        <v>42004</v>
      </c>
      <c r="H39" s="16" t="s">
        <v>26</v>
      </c>
      <c r="I39" s="148">
        <v>1</v>
      </c>
      <c r="J39" s="27">
        <v>773.6</v>
      </c>
      <c r="K39" s="27" t="s">
        <v>64</v>
      </c>
      <c r="L39" s="27" t="s">
        <v>65</v>
      </c>
      <c r="M39" s="149"/>
      <c r="N39" s="150"/>
    </row>
    <row r="40" spans="1:14" ht="237.6" x14ac:dyDescent="0.3">
      <c r="A40" s="12">
        <v>44</v>
      </c>
      <c r="B40" s="56" t="s">
        <v>97</v>
      </c>
      <c r="C40" s="174"/>
      <c r="D40" s="145">
        <v>1</v>
      </c>
      <c r="E40" s="145" t="s">
        <v>66</v>
      </c>
      <c r="F40" s="148">
        <v>10</v>
      </c>
      <c r="G40" s="16" t="s">
        <v>106</v>
      </c>
      <c r="H40" s="16" t="s">
        <v>26</v>
      </c>
      <c r="I40" s="145">
        <v>4</v>
      </c>
      <c r="J40" s="53" t="s">
        <v>67</v>
      </c>
      <c r="K40" s="53" t="s">
        <v>68</v>
      </c>
      <c r="L40" s="53" t="s">
        <v>69</v>
      </c>
      <c r="M40" s="149"/>
      <c r="N40" s="150"/>
    </row>
    <row r="41" spans="1:14" x14ac:dyDescent="0.3">
      <c r="A41" s="12">
        <v>45</v>
      </c>
      <c r="B41" s="56" t="s">
        <v>98</v>
      </c>
      <c r="C41" s="172">
        <v>116112</v>
      </c>
      <c r="D41" s="52">
        <v>1</v>
      </c>
      <c r="E41" s="148" t="s">
        <v>70</v>
      </c>
      <c r="F41" s="148">
        <v>10</v>
      </c>
      <c r="G41" s="16">
        <v>41624</v>
      </c>
      <c r="H41" s="16" t="s">
        <v>26</v>
      </c>
      <c r="I41" s="148">
        <v>1</v>
      </c>
      <c r="J41" s="27">
        <v>240.6</v>
      </c>
      <c r="K41" s="27" t="s">
        <v>71</v>
      </c>
      <c r="L41" s="27" t="s">
        <v>72</v>
      </c>
      <c r="M41" s="149"/>
      <c r="N41" s="150"/>
    </row>
    <row r="42" spans="1:14" x14ac:dyDescent="0.3">
      <c r="A42" s="12">
        <v>46</v>
      </c>
      <c r="B42" s="56" t="s">
        <v>98</v>
      </c>
      <c r="C42" s="173"/>
      <c r="D42" s="52">
        <v>3</v>
      </c>
      <c r="E42" s="148" t="s">
        <v>73</v>
      </c>
      <c r="F42" s="148">
        <v>1</v>
      </c>
      <c r="G42" s="16">
        <v>41974</v>
      </c>
      <c r="H42" s="16" t="s">
        <v>22</v>
      </c>
      <c r="I42" s="148">
        <v>1</v>
      </c>
      <c r="J42" s="27">
        <v>16.2</v>
      </c>
      <c r="K42" s="27" t="s">
        <v>74</v>
      </c>
      <c r="L42" s="27" t="s">
        <v>75</v>
      </c>
      <c r="M42" s="149"/>
      <c r="N42" s="150"/>
    </row>
    <row r="43" spans="1:14" ht="105.6" x14ac:dyDescent="0.3">
      <c r="A43" s="12">
        <v>47</v>
      </c>
      <c r="B43" s="56" t="s">
        <v>98</v>
      </c>
      <c r="C43" s="173"/>
      <c r="D43" s="52">
        <v>3</v>
      </c>
      <c r="E43" s="148" t="s">
        <v>76</v>
      </c>
      <c r="F43" s="148">
        <v>2</v>
      </c>
      <c r="G43" s="16" t="s">
        <v>77</v>
      </c>
      <c r="H43" s="16" t="s">
        <v>22</v>
      </c>
      <c r="I43" s="148">
        <v>1</v>
      </c>
      <c r="J43" s="27" t="s">
        <v>78</v>
      </c>
      <c r="K43" s="27" t="s">
        <v>61</v>
      </c>
      <c r="L43" s="27" t="s">
        <v>79</v>
      </c>
      <c r="M43" s="149"/>
      <c r="N43" s="150"/>
    </row>
    <row r="44" spans="1:14" ht="145.5" customHeight="1" x14ac:dyDescent="0.3">
      <c r="A44" s="12">
        <v>48</v>
      </c>
      <c r="B44" s="56" t="s">
        <v>98</v>
      </c>
      <c r="C44" s="174"/>
      <c r="D44" s="52">
        <v>1</v>
      </c>
      <c r="E44" s="148" t="s">
        <v>80</v>
      </c>
      <c r="F44" s="148">
        <v>5</v>
      </c>
      <c r="G44" s="16" t="s">
        <v>108</v>
      </c>
      <c r="H44" s="16" t="s">
        <v>26</v>
      </c>
      <c r="I44" s="148">
        <v>3</v>
      </c>
      <c r="J44" s="27">
        <v>102.7</v>
      </c>
      <c r="K44" s="27" t="s">
        <v>81</v>
      </c>
      <c r="L44" s="27" t="s">
        <v>82</v>
      </c>
      <c r="M44" s="149"/>
      <c r="N44" s="150"/>
    </row>
    <row r="45" spans="1:14" x14ac:dyDescent="0.3">
      <c r="A45" s="12">
        <v>49</v>
      </c>
      <c r="B45" s="56" t="s">
        <v>99</v>
      </c>
      <c r="C45" s="172">
        <v>158137</v>
      </c>
      <c r="D45" s="52">
        <v>1</v>
      </c>
      <c r="E45" s="148" t="s">
        <v>83</v>
      </c>
      <c r="F45" s="148">
        <v>27</v>
      </c>
      <c r="G45" s="16">
        <v>40575</v>
      </c>
      <c r="H45" s="16" t="s">
        <v>26</v>
      </c>
      <c r="I45" s="148">
        <v>1</v>
      </c>
      <c r="J45" s="27">
        <v>581.79999999999995</v>
      </c>
      <c r="K45" s="27" t="s">
        <v>84</v>
      </c>
      <c r="L45" s="27" t="s">
        <v>85</v>
      </c>
      <c r="M45" s="149"/>
      <c r="N45" s="150"/>
    </row>
    <row r="46" spans="1:14" ht="354" customHeight="1" x14ac:dyDescent="0.3">
      <c r="A46" s="12">
        <v>50</v>
      </c>
      <c r="B46" s="56" t="s">
        <v>99</v>
      </c>
      <c r="C46" s="173"/>
      <c r="D46" s="52">
        <v>3</v>
      </c>
      <c r="E46" s="148" t="s">
        <v>86</v>
      </c>
      <c r="F46" s="144">
        <v>2</v>
      </c>
      <c r="G46" s="42" t="s">
        <v>87</v>
      </c>
      <c r="H46" s="42" t="s">
        <v>22</v>
      </c>
      <c r="I46" s="148">
        <v>1</v>
      </c>
      <c r="J46" s="30" t="s">
        <v>88</v>
      </c>
      <c r="K46" s="30" t="s">
        <v>61</v>
      </c>
      <c r="L46" s="30" t="s">
        <v>39</v>
      </c>
      <c r="M46" s="146"/>
      <c r="N46" s="147"/>
    </row>
    <row r="47" spans="1:14" ht="387.75" customHeight="1" x14ac:dyDescent="0.3">
      <c r="A47" s="57">
        <v>51</v>
      </c>
      <c r="B47" s="58"/>
      <c r="C47" s="173"/>
      <c r="D47" s="54">
        <v>1</v>
      </c>
      <c r="E47" s="148" t="s">
        <v>89</v>
      </c>
      <c r="F47" s="144">
        <v>6</v>
      </c>
      <c r="G47" s="42" t="s">
        <v>109</v>
      </c>
      <c r="H47" s="42" t="s">
        <v>26</v>
      </c>
      <c r="I47" s="148"/>
      <c r="J47" s="30" t="s">
        <v>90</v>
      </c>
      <c r="K47" s="30" t="s">
        <v>91</v>
      </c>
      <c r="L47" s="30" t="s">
        <v>92</v>
      </c>
      <c r="M47" s="146"/>
      <c r="N47" s="147"/>
    </row>
    <row r="48" spans="1:14" ht="360.75" customHeight="1" x14ac:dyDescent="0.3">
      <c r="A48" s="57">
        <v>52</v>
      </c>
      <c r="B48" s="58" t="s">
        <v>99</v>
      </c>
      <c r="C48" s="173"/>
      <c r="D48" s="54">
        <v>1</v>
      </c>
      <c r="E48" s="144" t="s">
        <v>93</v>
      </c>
      <c r="F48" s="144">
        <v>6</v>
      </c>
      <c r="G48" s="42">
        <v>41533</v>
      </c>
      <c r="H48" s="42" t="s">
        <v>26</v>
      </c>
      <c r="I48" s="144">
        <v>1</v>
      </c>
      <c r="J48" s="30">
        <v>87.2</v>
      </c>
      <c r="K48" s="30" t="s">
        <v>94</v>
      </c>
      <c r="L48" s="30" t="s">
        <v>95</v>
      </c>
      <c r="M48" s="146"/>
      <c r="N48" s="147"/>
    </row>
    <row r="49" spans="1:14" ht="15" thickBot="1" x14ac:dyDescent="0.35">
      <c r="A49" s="20">
        <v>53</v>
      </c>
      <c r="B49" s="151" t="s">
        <v>99</v>
      </c>
      <c r="C49" s="175"/>
      <c r="D49" s="151">
        <v>1</v>
      </c>
      <c r="E49" s="151" t="s">
        <v>110</v>
      </c>
      <c r="F49" s="151">
        <v>2</v>
      </c>
      <c r="G49" s="17">
        <v>43346</v>
      </c>
      <c r="H49" s="17" t="s">
        <v>22</v>
      </c>
      <c r="I49" s="151">
        <v>4</v>
      </c>
      <c r="J49" s="59">
        <v>44</v>
      </c>
      <c r="K49" s="59">
        <v>34</v>
      </c>
      <c r="L49" s="59">
        <v>10</v>
      </c>
      <c r="M49" s="60"/>
      <c r="N49" s="61"/>
    </row>
    <row r="50" spans="1:14" x14ac:dyDescent="0.3">
      <c r="A50" s="8"/>
      <c r="B50" s="9" t="s">
        <v>253</v>
      </c>
      <c r="C50" s="18"/>
      <c r="D50" s="18"/>
      <c r="E50" s="18"/>
      <c r="F50" s="18"/>
      <c r="G50" s="19"/>
      <c r="H50" s="19"/>
      <c r="I50" s="18"/>
      <c r="J50" s="29"/>
      <c r="K50" s="29"/>
      <c r="L50" s="29"/>
      <c r="M50" s="10"/>
      <c r="N50" s="11"/>
    </row>
    <row r="51" spans="1:14" x14ac:dyDescent="0.3">
      <c r="A51" s="12"/>
      <c r="B51" s="13">
        <f>C51</f>
        <v>18503</v>
      </c>
      <c r="C51" s="13">
        <f>SUM(C52:C59)</f>
        <v>18503</v>
      </c>
      <c r="D51" s="13"/>
      <c r="E51" s="13"/>
      <c r="F51" s="13">
        <f>SUM(F52:F59)</f>
        <v>19</v>
      </c>
      <c r="G51" s="50"/>
      <c r="H51" s="50"/>
      <c r="I51" s="13"/>
      <c r="J51" s="72">
        <f>J52+J53+J54+J55+J56+J57+J58+J59</f>
        <v>565.4</v>
      </c>
      <c r="K51" s="72">
        <f>K52+K53+K54+K55+K56+K57+K58+K59</f>
        <v>220.57999999999998</v>
      </c>
      <c r="L51" s="72">
        <f>L52+L53+L54+L55+L56+L57+L58+L59</f>
        <v>180.48</v>
      </c>
      <c r="M51" s="14">
        <f>SUM(M52:M59)</f>
        <v>18503</v>
      </c>
      <c r="N51" s="15">
        <f t="shared" ref="N51:N59" si="1">M51/C51*100</f>
        <v>100</v>
      </c>
    </row>
    <row r="52" spans="1:14" x14ac:dyDescent="0.3">
      <c r="A52" s="12">
        <v>76</v>
      </c>
      <c r="B52" s="148" t="s">
        <v>254</v>
      </c>
      <c r="C52" s="148">
        <v>1378</v>
      </c>
      <c r="D52" s="148">
        <v>3</v>
      </c>
      <c r="E52" s="148" t="s">
        <v>255</v>
      </c>
      <c r="F52" s="148">
        <v>2</v>
      </c>
      <c r="G52" s="16">
        <v>41628</v>
      </c>
      <c r="H52" s="16" t="s">
        <v>22</v>
      </c>
      <c r="I52" s="148">
        <v>1</v>
      </c>
      <c r="J52" s="76">
        <v>58.3</v>
      </c>
      <c r="K52" s="76">
        <v>36.85</v>
      </c>
      <c r="L52" s="76">
        <v>36.85</v>
      </c>
      <c r="M52" s="149">
        <f t="shared" ref="M52:M59" si="2">IF(F52*5000&gt;C52,C52,F52*5000)</f>
        <v>1378</v>
      </c>
      <c r="N52" s="150">
        <f t="shared" si="1"/>
        <v>100</v>
      </c>
    </row>
    <row r="53" spans="1:14" x14ac:dyDescent="0.3">
      <c r="A53" s="12">
        <v>77</v>
      </c>
      <c r="B53" s="148" t="s">
        <v>256</v>
      </c>
      <c r="C53" s="148">
        <v>9283</v>
      </c>
      <c r="D53" s="148">
        <v>1</v>
      </c>
      <c r="E53" s="148" t="s">
        <v>257</v>
      </c>
      <c r="F53" s="148">
        <v>10</v>
      </c>
      <c r="G53" s="16">
        <v>40920</v>
      </c>
      <c r="H53" s="16" t="s">
        <v>26</v>
      </c>
      <c r="I53" s="148">
        <v>1</v>
      </c>
      <c r="J53" s="76">
        <v>340.3</v>
      </c>
      <c r="K53" s="76">
        <v>80.63</v>
      </c>
      <c r="L53" s="76">
        <v>80.63</v>
      </c>
      <c r="M53" s="149">
        <f t="shared" si="2"/>
        <v>9283</v>
      </c>
      <c r="N53" s="150">
        <f t="shared" si="1"/>
        <v>100</v>
      </c>
    </row>
    <row r="54" spans="1:14" x14ac:dyDescent="0.3">
      <c r="A54" s="12">
        <v>78</v>
      </c>
      <c r="B54" s="148" t="s">
        <v>258</v>
      </c>
      <c r="C54" s="148">
        <v>652</v>
      </c>
      <c r="D54" s="148">
        <v>3</v>
      </c>
      <c r="E54" s="148" t="s">
        <v>259</v>
      </c>
      <c r="F54" s="148">
        <v>1</v>
      </c>
      <c r="G54" s="16">
        <v>41858</v>
      </c>
      <c r="H54" s="16" t="s">
        <v>22</v>
      </c>
      <c r="I54" s="148">
        <v>1</v>
      </c>
      <c r="J54" s="76" t="s">
        <v>260</v>
      </c>
      <c r="K54" s="76" t="s">
        <v>261</v>
      </c>
      <c r="L54" s="76" t="s">
        <v>262</v>
      </c>
      <c r="M54" s="149">
        <f t="shared" si="2"/>
        <v>652</v>
      </c>
      <c r="N54" s="150">
        <f t="shared" si="1"/>
        <v>100</v>
      </c>
    </row>
    <row r="55" spans="1:14" x14ac:dyDescent="0.3">
      <c r="A55" s="12">
        <v>79</v>
      </c>
      <c r="B55" s="148" t="s">
        <v>263</v>
      </c>
      <c r="C55" s="148">
        <v>1261</v>
      </c>
      <c r="D55" s="148">
        <v>3</v>
      </c>
      <c r="E55" s="148" t="s">
        <v>264</v>
      </c>
      <c r="F55" s="148">
        <v>1</v>
      </c>
      <c r="G55" s="16">
        <v>41635</v>
      </c>
      <c r="H55" s="16" t="s">
        <v>22</v>
      </c>
      <c r="I55" s="148">
        <v>1</v>
      </c>
      <c r="J55" s="76" t="s">
        <v>265</v>
      </c>
      <c r="K55" s="76" t="s">
        <v>266</v>
      </c>
      <c r="L55" s="76" t="s">
        <v>262</v>
      </c>
      <c r="M55" s="149">
        <f t="shared" si="2"/>
        <v>1261</v>
      </c>
      <c r="N55" s="150">
        <f t="shared" si="1"/>
        <v>100</v>
      </c>
    </row>
    <row r="56" spans="1:14" x14ac:dyDescent="0.3">
      <c r="A56" s="12">
        <v>80</v>
      </c>
      <c r="B56" s="148" t="s">
        <v>267</v>
      </c>
      <c r="C56" s="148">
        <v>989</v>
      </c>
      <c r="D56" s="148">
        <v>3</v>
      </c>
      <c r="E56" s="148" t="s">
        <v>268</v>
      </c>
      <c r="F56" s="148">
        <v>1</v>
      </c>
      <c r="G56" s="16">
        <v>41635</v>
      </c>
      <c r="H56" s="16" t="s">
        <v>22</v>
      </c>
      <c r="I56" s="148">
        <v>1</v>
      </c>
      <c r="J56" s="76" t="s">
        <v>269</v>
      </c>
      <c r="K56" s="76" t="s">
        <v>270</v>
      </c>
      <c r="L56" s="76" t="s">
        <v>262</v>
      </c>
      <c r="M56" s="149">
        <f t="shared" si="2"/>
        <v>989</v>
      </c>
      <c r="N56" s="150">
        <f t="shared" si="1"/>
        <v>100</v>
      </c>
    </row>
    <row r="57" spans="1:14" x14ac:dyDescent="0.3">
      <c r="A57" s="12">
        <v>81</v>
      </c>
      <c r="B57" s="148" t="s">
        <v>271</v>
      </c>
      <c r="C57" s="148">
        <v>1553</v>
      </c>
      <c r="D57" s="148">
        <v>3</v>
      </c>
      <c r="E57" s="148" t="s">
        <v>272</v>
      </c>
      <c r="F57" s="148">
        <v>1</v>
      </c>
      <c r="G57" s="16">
        <v>41635</v>
      </c>
      <c r="H57" s="16" t="s">
        <v>22</v>
      </c>
      <c r="I57" s="148">
        <v>1</v>
      </c>
      <c r="J57" s="76" t="s">
        <v>273</v>
      </c>
      <c r="K57" s="76" t="s">
        <v>74</v>
      </c>
      <c r="L57" s="76" t="s">
        <v>262</v>
      </c>
      <c r="M57" s="149">
        <f t="shared" si="2"/>
        <v>1553</v>
      </c>
      <c r="N57" s="150">
        <f t="shared" si="1"/>
        <v>100</v>
      </c>
    </row>
    <row r="58" spans="1:14" ht="92.4" x14ac:dyDescent="0.3">
      <c r="A58" s="12">
        <v>82</v>
      </c>
      <c r="B58" s="148" t="s">
        <v>274</v>
      </c>
      <c r="C58" s="148">
        <v>2018</v>
      </c>
      <c r="D58" s="148">
        <v>3</v>
      </c>
      <c r="E58" s="148" t="s">
        <v>987</v>
      </c>
      <c r="F58" s="148">
        <v>1</v>
      </c>
      <c r="G58" s="16" t="s">
        <v>986</v>
      </c>
      <c r="H58" s="16" t="s">
        <v>22</v>
      </c>
      <c r="I58" s="148">
        <v>1</v>
      </c>
      <c r="J58" s="76" t="s">
        <v>275</v>
      </c>
      <c r="K58" s="76" t="s">
        <v>276</v>
      </c>
      <c r="L58" s="76">
        <v>9.1999999999999993</v>
      </c>
      <c r="M58" s="149">
        <f t="shared" si="2"/>
        <v>2018</v>
      </c>
      <c r="N58" s="150">
        <f t="shared" si="1"/>
        <v>100</v>
      </c>
    </row>
    <row r="59" spans="1:14" ht="15" thickBot="1" x14ac:dyDescent="0.35">
      <c r="A59" s="20">
        <v>83</v>
      </c>
      <c r="B59" s="151" t="s">
        <v>277</v>
      </c>
      <c r="C59" s="151">
        <v>1369</v>
      </c>
      <c r="D59" s="151">
        <v>3</v>
      </c>
      <c r="E59" s="151" t="s">
        <v>278</v>
      </c>
      <c r="F59" s="151">
        <v>2</v>
      </c>
      <c r="G59" s="17">
        <v>41316</v>
      </c>
      <c r="H59" s="151" t="s">
        <v>22</v>
      </c>
      <c r="I59" s="151">
        <v>1</v>
      </c>
      <c r="J59" s="85">
        <v>45.5</v>
      </c>
      <c r="K59" s="85">
        <v>21.8</v>
      </c>
      <c r="L59" s="85">
        <v>21.8</v>
      </c>
      <c r="M59" s="152">
        <f t="shared" si="2"/>
        <v>1369</v>
      </c>
      <c r="N59" s="153">
        <f t="shared" si="1"/>
        <v>100</v>
      </c>
    </row>
    <row r="60" spans="1:14" ht="15" thickBot="1" x14ac:dyDescent="0.35">
      <c r="A60" s="139"/>
      <c r="B60" s="140"/>
      <c r="C60" s="140"/>
      <c r="D60" s="140"/>
      <c r="E60" s="140"/>
      <c r="F60" s="140"/>
      <c r="G60" s="141"/>
      <c r="H60" s="141"/>
      <c r="I60" s="140"/>
      <c r="J60" s="142"/>
      <c r="K60" s="142"/>
      <c r="L60" s="142"/>
      <c r="M60" s="143"/>
      <c r="N60" s="143"/>
    </row>
    <row r="61" spans="1:14" ht="15" thickBot="1" x14ac:dyDescent="0.35">
      <c r="A61" s="48"/>
      <c r="B61" s="47" t="s">
        <v>985</v>
      </c>
      <c r="C61" s="124"/>
      <c r="D61" s="124"/>
      <c r="E61" s="124"/>
      <c r="F61" s="124"/>
      <c r="G61" s="125"/>
      <c r="H61" s="125"/>
      <c r="I61" s="124"/>
      <c r="J61" s="126"/>
      <c r="K61" s="126"/>
      <c r="L61" s="126"/>
      <c r="M61" s="127"/>
      <c r="N61" s="128"/>
    </row>
    <row r="62" spans="1:14" ht="15" thickBot="1" x14ac:dyDescent="0.35">
      <c r="A62" s="129"/>
      <c r="B62" s="130">
        <v>3193514</v>
      </c>
      <c r="C62" s="131">
        <v>3193514</v>
      </c>
      <c r="D62" s="132"/>
      <c r="E62" s="130"/>
      <c r="F62" s="131">
        <v>931</v>
      </c>
      <c r="G62" s="132"/>
      <c r="H62" s="133"/>
      <c r="I62" s="130"/>
      <c r="J62" s="134">
        <v>31342.450000000004</v>
      </c>
      <c r="K62" s="134">
        <v>13372.17</v>
      </c>
      <c r="L62" s="134">
        <v>11008.849999999999</v>
      </c>
      <c r="M62" s="135">
        <v>2933043</v>
      </c>
      <c r="N62" s="136">
        <v>91.843749549868889</v>
      </c>
    </row>
    <row r="64" spans="1:14" x14ac:dyDescent="0.3">
      <c r="A64" s="6" t="s">
        <v>25</v>
      </c>
      <c r="B64" s="7"/>
      <c r="C64" s="7"/>
      <c r="D64" s="7"/>
      <c r="E64" s="7"/>
      <c r="F64" s="7"/>
      <c r="G64" s="32"/>
      <c r="H64" s="7"/>
      <c r="I64" s="7"/>
      <c r="J64" s="7"/>
      <c r="K64" s="31"/>
      <c r="L64" s="33"/>
      <c r="M64" s="31"/>
    </row>
    <row r="65" spans="1:13" x14ac:dyDescent="0.3">
      <c r="A65" s="6" t="s">
        <v>33</v>
      </c>
      <c r="B65" s="7"/>
      <c r="C65" s="7"/>
      <c r="D65" s="7"/>
      <c r="E65" s="7"/>
      <c r="F65" s="7"/>
      <c r="G65" s="32"/>
      <c r="H65" s="7"/>
      <c r="I65" s="7"/>
      <c r="J65" s="7"/>
      <c r="K65" s="31"/>
      <c r="L65" s="33"/>
      <c r="M65" s="31"/>
    </row>
    <row r="66" spans="1:13" x14ac:dyDescent="0.3">
      <c r="A66" s="6" t="s">
        <v>44</v>
      </c>
      <c r="B66" s="7"/>
      <c r="C66" s="7"/>
      <c r="D66" s="7"/>
      <c r="E66" s="7"/>
      <c r="F66" s="7"/>
      <c r="G66" s="32"/>
      <c r="H66" s="7"/>
      <c r="I66" s="7"/>
      <c r="J66" s="7"/>
      <c r="K66" s="31"/>
      <c r="L66" s="33"/>
      <c r="M66" s="31"/>
    </row>
    <row r="67" spans="1:13" x14ac:dyDescent="0.3">
      <c r="A67" s="6" t="s">
        <v>45</v>
      </c>
      <c r="B67" s="7"/>
      <c r="C67" s="7"/>
      <c r="D67" s="7"/>
      <c r="E67" s="7"/>
      <c r="F67" s="7"/>
      <c r="G67" s="32"/>
      <c r="H67" s="7"/>
      <c r="I67" s="7"/>
      <c r="J67" s="7"/>
      <c r="K67" s="31"/>
      <c r="L67" s="33"/>
      <c r="M67" s="31"/>
    </row>
  </sheetData>
  <mergeCells count="25">
    <mergeCell ref="G8:G15"/>
    <mergeCell ref="C35:C40"/>
    <mergeCell ref="C41:C44"/>
    <mergeCell ref="C45:C49"/>
    <mergeCell ref="C8:C15"/>
    <mergeCell ref="D8:D15"/>
    <mergeCell ref="C23:C24"/>
    <mergeCell ref="C29:C30"/>
    <mergeCell ref="C20:C21"/>
    <mergeCell ref="K1:N1"/>
    <mergeCell ref="K3:N3"/>
    <mergeCell ref="L8:L15"/>
    <mergeCell ref="M8:N8"/>
    <mergeCell ref="M9:M15"/>
    <mergeCell ref="N9:N15"/>
    <mergeCell ref="A5:N5"/>
    <mergeCell ref="A6:N6"/>
    <mergeCell ref="A8:A15"/>
    <mergeCell ref="H8:H15"/>
    <mergeCell ref="I8:I15"/>
    <mergeCell ref="J8:J15"/>
    <mergeCell ref="K8:K15"/>
    <mergeCell ref="B8:B15"/>
    <mergeCell ref="E8:E15"/>
    <mergeCell ref="F8:F15"/>
  </mergeCells>
  <pageMargins left="0.78740157480314965" right="0.59055118110236227" top="0.74803149606299213" bottom="0.35433070866141736" header="0.31496062992125984" footer="0.31496062992125984"/>
  <pageSetup paperSize="8" scale="60" fitToHeight="13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0"/>
  <sheetViews>
    <sheetView topLeftCell="C119" workbookViewId="0">
      <selection activeCell="M476" sqref="M476"/>
    </sheetView>
  </sheetViews>
  <sheetFormatPr defaultRowHeight="14.4" x14ac:dyDescent="0.3"/>
  <cols>
    <col min="1" max="1" width="6.5546875" customWidth="1"/>
    <col min="2" max="2" width="81.44140625" customWidth="1"/>
    <col min="3" max="3" width="11.6640625" customWidth="1"/>
    <col min="4" max="4" width="12.6640625" customWidth="1"/>
    <col min="5" max="5" width="88.6640625" customWidth="1"/>
    <col min="6" max="6" width="10.44140625" customWidth="1"/>
    <col min="7" max="7" width="23.44140625" customWidth="1"/>
    <col min="8" max="8" width="10.44140625" customWidth="1"/>
    <col min="9" max="9" width="8.44140625" customWidth="1"/>
    <col min="10" max="10" width="14.33203125" customWidth="1"/>
    <col min="11" max="11" width="12" customWidth="1"/>
    <col min="12" max="12" width="10.88671875" customWidth="1"/>
    <col min="13" max="13" width="11.6640625" customWidth="1"/>
    <col min="14" max="14" width="15.6640625" customWidth="1"/>
  </cols>
  <sheetData>
    <row r="1" spans="1:14" ht="198.75" customHeight="1" x14ac:dyDescent="0.3">
      <c r="K1" s="158" t="s">
        <v>100</v>
      </c>
      <c r="L1" s="158"/>
      <c r="M1" s="158"/>
      <c r="N1" s="158"/>
    </row>
    <row r="3" spans="1:14" ht="17.399999999999999" x14ac:dyDescent="0.3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7.399999999999999" x14ac:dyDescent="0.3">
      <c r="A4" s="168" t="s">
        <v>19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24"/>
      <c r="K5" s="24"/>
      <c r="L5" s="24"/>
      <c r="M5" s="1"/>
      <c r="N5" s="1"/>
    </row>
    <row r="6" spans="1:14" x14ac:dyDescent="0.3">
      <c r="A6" s="169" t="s">
        <v>1</v>
      </c>
      <c r="B6" s="171" t="s">
        <v>35</v>
      </c>
      <c r="C6" s="171" t="s">
        <v>102</v>
      </c>
      <c r="D6" s="171" t="s">
        <v>24</v>
      </c>
      <c r="E6" s="171" t="s">
        <v>2</v>
      </c>
      <c r="F6" s="171" t="s">
        <v>111</v>
      </c>
      <c r="G6" s="171" t="s">
        <v>42</v>
      </c>
      <c r="H6" s="171" t="s">
        <v>28</v>
      </c>
      <c r="I6" s="171" t="s">
        <v>43</v>
      </c>
      <c r="J6" s="159" t="s">
        <v>29</v>
      </c>
      <c r="K6" s="159" t="s">
        <v>31</v>
      </c>
      <c r="L6" s="159" t="s">
        <v>32</v>
      </c>
      <c r="M6" s="161" t="s">
        <v>112</v>
      </c>
      <c r="N6" s="162"/>
    </row>
    <row r="7" spans="1:14" x14ac:dyDescent="0.3">
      <c r="A7" s="170"/>
      <c r="B7" s="164"/>
      <c r="C7" s="164"/>
      <c r="D7" s="164"/>
      <c r="E7" s="164"/>
      <c r="F7" s="164"/>
      <c r="G7" s="164"/>
      <c r="H7" s="164"/>
      <c r="I7" s="164"/>
      <c r="J7" s="160"/>
      <c r="K7" s="160"/>
      <c r="L7" s="160"/>
      <c r="M7" s="163" t="s">
        <v>34</v>
      </c>
      <c r="N7" s="165" t="s">
        <v>15</v>
      </c>
    </row>
    <row r="8" spans="1:14" x14ac:dyDescent="0.3">
      <c r="A8" s="170"/>
      <c r="B8" s="164"/>
      <c r="C8" s="164"/>
      <c r="D8" s="164"/>
      <c r="E8" s="164"/>
      <c r="F8" s="164"/>
      <c r="G8" s="164"/>
      <c r="H8" s="164"/>
      <c r="I8" s="164"/>
      <c r="J8" s="160"/>
      <c r="K8" s="160"/>
      <c r="L8" s="160"/>
      <c r="M8" s="164"/>
      <c r="N8" s="166"/>
    </row>
    <row r="9" spans="1:14" x14ac:dyDescent="0.3">
      <c r="A9" s="170"/>
      <c r="B9" s="164"/>
      <c r="C9" s="164"/>
      <c r="D9" s="164"/>
      <c r="E9" s="164"/>
      <c r="F9" s="164"/>
      <c r="G9" s="164"/>
      <c r="H9" s="164"/>
      <c r="I9" s="164"/>
      <c r="J9" s="160"/>
      <c r="K9" s="160"/>
      <c r="L9" s="160"/>
      <c r="M9" s="164"/>
      <c r="N9" s="166"/>
    </row>
    <row r="10" spans="1:14" x14ac:dyDescent="0.3">
      <c r="A10" s="170"/>
      <c r="B10" s="164"/>
      <c r="C10" s="164"/>
      <c r="D10" s="164"/>
      <c r="E10" s="164"/>
      <c r="F10" s="164"/>
      <c r="G10" s="164"/>
      <c r="H10" s="164"/>
      <c r="I10" s="164"/>
      <c r="J10" s="160"/>
      <c r="K10" s="160"/>
      <c r="L10" s="160"/>
      <c r="M10" s="164"/>
      <c r="N10" s="166"/>
    </row>
    <row r="11" spans="1:14" x14ac:dyDescent="0.3">
      <c r="A11" s="170"/>
      <c r="B11" s="164"/>
      <c r="C11" s="164"/>
      <c r="D11" s="164"/>
      <c r="E11" s="164"/>
      <c r="F11" s="164"/>
      <c r="G11" s="164"/>
      <c r="H11" s="164"/>
      <c r="I11" s="164"/>
      <c r="J11" s="160"/>
      <c r="K11" s="160"/>
      <c r="L11" s="160"/>
      <c r="M11" s="164"/>
      <c r="N11" s="166"/>
    </row>
    <row r="12" spans="1:14" x14ac:dyDescent="0.3">
      <c r="A12" s="170"/>
      <c r="B12" s="164"/>
      <c r="C12" s="164"/>
      <c r="D12" s="164"/>
      <c r="E12" s="164"/>
      <c r="F12" s="164"/>
      <c r="G12" s="164"/>
      <c r="H12" s="164"/>
      <c r="I12" s="164"/>
      <c r="J12" s="160"/>
      <c r="K12" s="160"/>
      <c r="L12" s="160"/>
      <c r="M12" s="164"/>
      <c r="N12" s="166"/>
    </row>
    <row r="13" spans="1:14" ht="15" thickBot="1" x14ac:dyDescent="0.35">
      <c r="A13" s="170"/>
      <c r="B13" s="164"/>
      <c r="C13" s="164"/>
      <c r="D13" s="164"/>
      <c r="E13" s="164"/>
      <c r="F13" s="164"/>
      <c r="G13" s="164"/>
      <c r="H13" s="164"/>
      <c r="I13" s="164"/>
      <c r="J13" s="160"/>
      <c r="K13" s="160"/>
      <c r="L13" s="160"/>
      <c r="M13" s="164"/>
      <c r="N13" s="166"/>
    </row>
    <row r="14" spans="1:14" ht="15" thickBot="1" x14ac:dyDescent="0.35">
      <c r="A14" s="2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25" t="s">
        <v>39</v>
      </c>
      <c r="K14" s="25" t="s">
        <v>40</v>
      </c>
      <c r="L14" s="25" t="s">
        <v>41</v>
      </c>
      <c r="M14" s="4">
        <v>13</v>
      </c>
      <c r="N14" s="5">
        <v>14</v>
      </c>
    </row>
    <row r="15" spans="1:14" x14ac:dyDescent="0.3">
      <c r="A15" s="8"/>
      <c r="B15" s="9" t="s">
        <v>113</v>
      </c>
      <c r="C15" s="9"/>
      <c r="D15" s="9"/>
      <c r="E15" s="9"/>
      <c r="F15" s="9"/>
      <c r="G15" s="9"/>
      <c r="H15" s="9"/>
      <c r="I15" s="9"/>
      <c r="J15" s="62"/>
      <c r="K15" s="62"/>
      <c r="L15" s="62"/>
      <c r="M15" s="10"/>
      <c r="N15" s="11"/>
    </row>
    <row r="16" spans="1:14" x14ac:dyDescent="0.3">
      <c r="A16" s="12"/>
      <c r="B16" s="13">
        <f>C16</f>
        <v>57687</v>
      </c>
      <c r="C16" s="49">
        <f>SUM(C17:C22)</f>
        <v>57687</v>
      </c>
      <c r="D16" s="13"/>
      <c r="E16" s="13"/>
      <c r="F16" s="13">
        <f>SUM(F17:F22)</f>
        <v>24</v>
      </c>
      <c r="G16" s="13"/>
      <c r="H16" s="13"/>
      <c r="I16" s="13"/>
      <c r="J16" s="26" t="s">
        <v>114</v>
      </c>
      <c r="K16" s="26" t="s">
        <v>115</v>
      </c>
      <c r="L16" s="26" t="s">
        <v>116</v>
      </c>
      <c r="M16" s="14">
        <f>IF(F16*5000&gt;C16,C16,F16*5000)</f>
        <v>57687</v>
      </c>
      <c r="N16" s="15">
        <f>M16/C16*100</f>
        <v>100</v>
      </c>
    </row>
    <row r="17" spans="1:14" ht="26.4" x14ac:dyDescent="0.3">
      <c r="A17" s="63">
        <v>1</v>
      </c>
      <c r="B17" s="44" t="s">
        <v>117</v>
      </c>
      <c r="C17" s="194">
        <v>54341</v>
      </c>
      <c r="D17" s="38">
        <v>1</v>
      </c>
      <c r="E17" s="38" t="s">
        <v>118</v>
      </c>
      <c r="F17" s="38">
        <v>21</v>
      </c>
      <c r="G17" s="16" t="s">
        <v>119</v>
      </c>
      <c r="H17" s="16" t="s">
        <v>26</v>
      </c>
      <c r="I17" s="38">
        <v>1</v>
      </c>
      <c r="J17" s="27" t="s">
        <v>120</v>
      </c>
      <c r="K17" s="27" t="s">
        <v>121</v>
      </c>
      <c r="L17" s="27" t="s">
        <v>122</v>
      </c>
      <c r="M17" s="181">
        <f>IF(F17*5000&gt;C17,C17,F17*5000)</f>
        <v>54341</v>
      </c>
      <c r="N17" s="182">
        <f>M17/C17*100</f>
        <v>100</v>
      </c>
    </row>
    <row r="18" spans="1:14" x14ac:dyDescent="0.3">
      <c r="A18" s="63">
        <v>2</v>
      </c>
      <c r="B18" s="38" t="s">
        <v>123</v>
      </c>
      <c r="C18" s="195"/>
      <c r="D18" s="38">
        <v>0</v>
      </c>
      <c r="E18" s="38" t="s">
        <v>17</v>
      </c>
      <c r="F18" s="38">
        <v>0</v>
      </c>
      <c r="G18" s="38" t="s">
        <v>17</v>
      </c>
      <c r="H18" s="38" t="s">
        <v>17</v>
      </c>
      <c r="I18" s="38" t="s">
        <v>17</v>
      </c>
      <c r="J18" s="27"/>
      <c r="K18" s="27"/>
      <c r="L18" s="27"/>
      <c r="M18" s="181"/>
      <c r="N18" s="182"/>
    </row>
    <row r="19" spans="1:14" x14ac:dyDescent="0.3">
      <c r="A19" s="63">
        <v>3</v>
      </c>
      <c r="B19" s="38" t="s">
        <v>124</v>
      </c>
      <c r="C19" s="196"/>
      <c r="D19" s="38">
        <v>0</v>
      </c>
      <c r="E19" s="38" t="s">
        <v>17</v>
      </c>
      <c r="F19" s="38">
        <v>0</v>
      </c>
      <c r="G19" s="38" t="s">
        <v>17</v>
      </c>
      <c r="H19" s="38" t="s">
        <v>17</v>
      </c>
      <c r="I19" s="38" t="s">
        <v>17</v>
      </c>
      <c r="J19" s="27"/>
      <c r="K19" s="27"/>
      <c r="L19" s="27"/>
      <c r="M19" s="181"/>
      <c r="N19" s="182"/>
    </row>
    <row r="20" spans="1:14" x14ac:dyDescent="0.3">
      <c r="A20" s="63">
        <v>4</v>
      </c>
      <c r="B20" s="38" t="s">
        <v>125</v>
      </c>
      <c r="C20" s="64">
        <v>462</v>
      </c>
      <c r="D20" s="38">
        <v>3</v>
      </c>
      <c r="E20" s="38" t="s">
        <v>126</v>
      </c>
      <c r="F20" s="38">
        <v>1</v>
      </c>
      <c r="G20" s="16">
        <v>41884</v>
      </c>
      <c r="H20" s="16" t="s">
        <v>22</v>
      </c>
      <c r="I20" s="38">
        <v>1</v>
      </c>
      <c r="J20" s="27" t="s">
        <v>127</v>
      </c>
      <c r="K20" s="27" t="s">
        <v>128</v>
      </c>
      <c r="L20" s="27" t="s">
        <v>129</v>
      </c>
      <c r="M20" s="36">
        <f>IF(F20*5000&gt;C20,C20,F20*5000)</f>
        <v>462</v>
      </c>
      <c r="N20" s="37">
        <f>M20/C20*100</f>
        <v>100</v>
      </c>
    </row>
    <row r="21" spans="1:14" x14ac:dyDescent="0.3">
      <c r="A21" s="63">
        <v>5</v>
      </c>
      <c r="B21" s="38" t="s">
        <v>130</v>
      </c>
      <c r="C21" s="64">
        <v>1500</v>
      </c>
      <c r="D21" s="38">
        <v>3</v>
      </c>
      <c r="E21" s="38" t="s">
        <v>131</v>
      </c>
      <c r="F21" s="38">
        <v>1</v>
      </c>
      <c r="G21" s="16">
        <v>41884</v>
      </c>
      <c r="H21" s="16" t="s">
        <v>22</v>
      </c>
      <c r="I21" s="38">
        <v>1</v>
      </c>
      <c r="J21" s="27" t="s">
        <v>132</v>
      </c>
      <c r="K21" s="27" t="s">
        <v>39</v>
      </c>
      <c r="L21" s="30" t="s">
        <v>133</v>
      </c>
      <c r="M21" s="34">
        <f>IF(F21*5000&gt;C21,C21,F21*5000)</f>
        <v>1500</v>
      </c>
      <c r="N21" s="35">
        <f>M21/C21*100</f>
        <v>100</v>
      </c>
    </row>
    <row r="22" spans="1:14" ht="15" thickBot="1" x14ac:dyDescent="0.35">
      <c r="A22" s="63">
        <v>6</v>
      </c>
      <c r="B22" s="41" t="s">
        <v>134</v>
      </c>
      <c r="C22" s="65">
        <v>1384</v>
      </c>
      <c r="D22" s="41">
        <v>3</v>
      </c>
      <c r="E22" s="41" t="s">
        <v>135</v>
      </c>
      <c r="F22" s="41">
        <v>1</v>
      </c>
      <c r="G22" s="17">
        <v>42156</v>
      </c>
      <c r="H22" s="16" t="s">
        <v>22</v>
      </c>
      <c r="I22" s="41">
        <v>1</v>
      </c>
      <c r="J22" s="28" t="s">
        <v>136</v>
      </c>
      <c r="K22" s="28" t="s">
        <v>39</v>
      </c>
      <c r="L22" s="28" t="s">
        <v>137</v>
      </c>
      <c r="M22" s="39">
        <f>IF(F22*5000&gt;C22,C22,F22*5000)</f>
        <v>1384</v>
      </c>
      <c r="N22" s="40">
        <f>M22/C22*100</f>
        <v>100</v>
      </c>
    </row>
    <row r="23" spans="1:14" x14ac:dyDescent="0.3">
      <c r="A23" s="66"/>
      <c r="B23" s="9" t="s">
        <v>138</v>
      </c>
      <c r="C23" s="18"/>
      <c r="D23" s="18"/>
      <c r="E23" s="18"/>
      <c r="F23" s="18"/>
      <c r="G23" s="19"/>
      <c r="H23" s="19"/>
      <c r="I23" s="18"/>
      <c r="J23" s="29"/>
      <c r="K23" s="29"/>
      <c r="L23" s="29"/>
      <c r="M23" s="10"/>
      <c r="N23" s="11"/>
    </row>
    <row r="24" spans="1:14" x14ac:dyDescent="0.3">
      <c r="A24" s="63"/>
      <c r="B24" s="13">
        <f>C24</f>
        <v>47180</v>
      </c>
      <c r="C24" s="13">
        <f>C25</f>
        <v>47180</v>
      </c>
      <c r="D24" s="38"/>
      <c r="E24" s="38"/>
      <c r="F24" s="13">
        <v>12</v>
      </c>
      <c r="G24" s="16"/>
      <c r="H24" s="16"/>
      <c r="I24" s="38"/>
      <c r="J24" s="26">
        <f>J25</f>
        <v>447</v>
      </c>
      <c r="K24" s="26" t="str">
        <f t="shared" ref="K24:L24" si="0">K25</f>
        <v>133,63</v>
      </c>
      <c r="L24" s="26" t="str">
        <f t="shared" si="0"/>
        <v>76,3</v>
      </c>
      <c r="M24" s="14">
        <f>IF(F24*5000&gt;C24,C24,F24*5000)</f>
        <v>47180</v>
      </c>
      <c r="N24" s="67">
        <f>M24/C24*100</f>
        <v>100</v>
      </c>
    </row>
    <row r="25" spans="1:14" ht="15" thickBot="1" x14ac:dyDescent="0.35">
      <c r="A25" s="20">
        <v>7</v>
      </c>
      <c r="B25" s="68" t="s">
        <v>139</v>
      </c>
      <c r="C25" s="41">
        <v>47180</v>
      </c>
      <c r="D25" s="38">
        <v>1</v>
      </c>
      <c r="E25" s="41" t="s">
        <v>140</v>
      </c>
      <c r="F25" s="41">
        <v>12</v>
      </c>
      <c r="G25" s="17">
        <v>40955</v>
      </c>
      <c r="H25" s="16" t="s">
        <v>26</v>
      </c>
      <c r="I25" s="41">
        <v>1</v>
      </c>
      <c r="J25" s="28">
        <v>447</v>
      </c>
      <c r="K25" s="28" t="s">
        <v>141</v>
      </c>
      <c r="L25" s="28" t="s">
        <v>142</v>
      </c>
      <c r="M25" s="39">
        <f>IF(F25*5000&gt;C25,C25,F25*5000)</f>
        <v>47180</v>
      </c>
      <c r="N25" s="40">
        <f>M25/C25*100</f>
        <v>100</v>
      </c>
    </row>
    <row r="26" spans="1:14" x14ac:dyDescent="0.3">
      <c r="A26" s="8"/>
      <c r="B26" s="9" t="s">
        <v>143</v>
      </c>
      <c r="C26" s="18"/>
      <c r="D26" s="18"/>
      <c r="E26" s="18"/>
      <c r="F26" s="18"/>
      <c r="G26" s="19"/>
      <c r="H26" s="19"/>
      <c r="I26" s="18"/>
      <c r="J26" s="29"/>
      <c r="K26" s="29"/>
      <c r="L26" s="29"/>
      <c r="M26" s="10"/>
      <c r="N26" s="11"/>
    </row>
    <row r="27" spans="1:14" x14ac:dyDescent="0.3">
      <c r="A27" s="12"/>
      <c r="B27" s="13">
        <f>C27</f>
        <v>58239</v>
      </c>
      <c r="C27" s="13">
        <f>SUM(C28:C30)</f>
        <v>58239</v>
      </c>
      <c r="D27" s="13"/>
      <c r="E27" s="13"/>
      <c r="F27" s="13">
        <f>SUM(F28:F30)</f>
        <v>17</v>
      </c>
      <c r="G27" s="50"/>
      <c r="H27" s="50"/>
      <c r="I27" s="13"/>
      <c r="J27" s="26">
        <f>SUM(J28:J30)</f>
        <v>410.8</v>
      </c>
      <c r="K27" s="26">
        <f t="shared" ref="K27:L27" si="1">SUM(K28:K30)</f>
        <v>0</v>
      </c>
      <c r="L27" s="26">
        <f t="shared" si="1"/>
        <v>143.70000000000002</v>
      </c>
      <c r="M27" s="14">
        <f>SUM(M28:M30)</f>
        <v>45675</v>
      </c>
      <c r="N27" s="15">
        <f>M27/C27*100</f>
        <v>78.426827383711952</v>
      </c>
    </row>
    <row r="28" spans="1:14" x14ac:dyDescent="0.3">
      <c r="A28" s="12">
        <v>8</v>
      </c>
      <c r="B28" s="38" t="s">
        <v>144</v>
      </c>
      <c r="C28" s="38">
        <v>35675</v>
      </c>
      <c r="D28" s="38">
        <v>1</v>
      </c>
      <c r="E28" s="38" t="s">
        <v>145</v>
      </c>
      <c r="F28" s="38">
        <v>15</v>
      </c>
      <c r="G28" s="16">
        <v>41669</v>
      </c>
      <c r="H28" s="16" t="s">
        <v>26</v>
      </c>
      <c r="I28" s="38">
        <v>1</v>
      </c>
      <c r="J28" s="27">
        <v>383.1</v>
      </c>
      <c r="K28" s="27" t="s">
        <v>146</v>
      </c>
      <c r="L28" s="27">
        <v>126</v>
      </c>
      <c r="M28" s="36">
        <f>IF(F28*5000&gt;C28,C28,F28*5000)</f>
        <v>35675</v>
      </c>
      <c r="N28" s="21">
        <f>M28/C28*100</f>
        <v>100</v>
      </c>
    </row>
    <row r="29" spans="1:14" x14ac:dyDescent="0.3">
      <c r="A29" s="12">
        <v>9</v>
      </c>
      <c r="B29" s="38" t="s">
        <v>147</v>
      </c>
      <c r="C29" s="38">
        <v>11255</v>
      </c>
      <c r="D29" s="38">
        <v>3</v>
      </c>
      <c r="E29" s="38" t="s">
        <v>148</v>
      </c>
      <c r="F29" s="38">
        <v>1</v>
      </c>
      <c r="G29" s="16">
        <v>42170</v>
      </c>
      <c r="H29" s="38" t="s">
        <v>22</v>
      </c>
      <c r="I29" s="38">
        <v>1</v>
      </c>
      <c r="J29" s="27">
        <v>13.9</v>
      </c>
      <c r="K29" s="27" t="s">
        <v>39</v>
      </c>
      <c r="L29" s="27">
        <v>8.9</v>
      </c>
      <c r="M29" s="36">
        <f>IF(F29*5000&gt;C29,C29,F29*5000)</f>
        <v>5000</v>
      </c>
      <c r="N29" s="21">
        <f>M29/C29*100</f>
        <v>44.424700133274101</v>
      </c>
    </row>
    <row r="30" spans="1:14" ht="15" thickBot="1" x14ac:dyDescent="0.35">
      <c r="A30" s="12">
        <v>10</v>
      </c>
      <c r="B30" s="41" t="s">
        <v>149</v>
      </c>
      <c r="C30" s="41">
        <v>11309</v>
      </c>
      <c r="D30" s="41">
        <v>3</v>
      </c>
      <c r="E30" s="41" t="s">
        <v>150</v>
      </c>
      <c r="F30" s="38">
        <v>1</v>
      </c>
      <c r="G30" s="16">
        <v>42170</v>
      </c>
      <c r="H30" s="41" t="s">
        <v>22</v>
      </c>
      <c r="I30" s="38">
        <v>1</v>
      </c>
      <c r="J30" s="28">
        <v>13.8</v>
      </c>
      <c r="K30" s="28" t="s">
        <v>39</v>
      </c>
      <c r="L30" s="28">
        <v>8.8000000000000007</v>
      </c>
      <c r="M30" s="39">
        <f>IF(F30*5000&gt;C30,C30,F30*5000)</f>
        <v>5000</v>
      </c>
      <c r="N30" s="69">
        <f>M30/C30*100</f>
        <v>44.212574056061541</v>
      </c>
    </row>
    <row r="31" spans="1:14" x14ac:dyDescent="0.3">
      <c r="A31" s="8"/>
      <c r="B31" s="9" t="s">
        <v>151</v>
      </c>
      <c r="C31" s="18"/>
      <c r="D31" s="18"/>
      <c r="E31" s="18"/>
      <c r="F31" s="18"/>
      <c r="G31" s="19"/>
      <c r="H31" s="19"/>
      <c r="I31" s="18"/>
      <c r="J31" s="29"/>
      <c r="K31" s="29"/>
      <c r="L31" s="29"/>
      <c r="M31" s="10"/>
      <c r="N31" s="11"/>
    </row>
    <row r="32" spans="1:14" x14ac:dyDescent="0.3">
      <c r="A32" s="12"/>
      <c r="B32" s="13">
        <f>C32</f>
        <v>104279</v>
      </c>
      <c r="C32" s="13">
        <f>SUM(C33:C40)</f>
        <v>104279</v>
      </c>
      <c r="D32" s="13"/>
      <c r="E32" s="13"/>
      <c r="F32" s="13">
        <f>SUM(F33:F35)</f>
        <v>28</v>
      </c>
      <c r="G32" s="50"/>
      <c r="H32" s="50"/>
      <c r="I32" s="13"/>
      <c r="J32" s="26">
        <f>SUM(J33:J35)</f>
        <v>958.10000000000014</v>
      </c>
      <c r="K32" s="26">
        <f t="shared" ref="K32:L32" si="2">SUM(K33:K35)</f>
        <v>356.4</v>
      </c>
      <c r="L32" s="26">
        <f t="shared" si="2"/>
        <v>356.4</v>
      </c>
      <c r="M32" s="14">
        <f>M33+M35</f>
        <v>104279</v>
      </c>
      <c r="N32" s="15">
        <f t="shared" ref="N32:N40" si="3">M32/C32*100</f>
        <v>100</v>
      </c>
    </row>
    <row r="33" spans="1:14" ht="26.4" x14ac:dyDescent="0.3">
      <c r="A33" s="12">
        <v>11</v>
      </c>
      <c r="B33" s="38" t="s">
        <v>152</v>
      </c>
      <c r="C33" s="180">
        <v>102075</v>
      </c>
      <c r="D33" s="38">
        <v>1</v>
      </c>
      <c r="E33" s="38" t="s">
        <v>153</v>
      </c>
      <c r="F33" s="38">
        <v>20</v>
      </c>
      <c r="G33" s="16" t="s">
        <v>154</v>
      </c>
      <c r="H33" s="16" t="s">
        <v>26</v>
      </c>
      <c r="I33" s="38">
        <v>1</v>
      </c>
      <c r="J33" s="27">
        <v>788.6</v>
      </c>
      <c r="K33" s="27">
        <v>256.39999999999998</v>
      </c>
      <c r="L33" s="27">
        <v>256.39999999999998</v>
      </c>
      <c r="M33" s="176">
        <f>IF((F33+F34)*5000&gt;C33,C33,(F33+F34)*5000)</f>
        <v>102075</v>
      </c>
      <c r="N33" s="197">
        <f t="shared" si="3"/>
        <v>100</v>
      </c>
    </row>
    <row r="34" spans="1:14" x14ac:dyDescent="0.3">
      <c r="A34" s="12">
        <v>12</v>
      </c>
      <c r="B34" s="38" t="s">
        <v>152</v>
      </c>
      <c r="C34" s="180"/>
      <c r="D34" s="38">
        <v>1</v>
      </c>
      <c r="E34" s="38" t="s">
        <v>155</v>
      </c>
      <c r="F34" s="38">
        <v>7</v>
      </c>
      <c r="G34" s="16">
        <v>41883</v>
      </c>
      <c r="H34" s="16" t="s">
        <v>26</v>
      </c>
      <c r="I34" s="38">
        <v>1</v>
      </c>
      <c r="J34" s="27">
        <v>150.80000000000001</v>
      </c>
      <c r="K34" s="27">
        <v>90</v>
      </c>
      <c r="L34" s="27">
        <v>90</v>
      </c>
      <c r="M34" s="188">
        <f t="shared" ref="M34:M40" si="4">IF(F34*5000&gt;C34,C34,F34*5000)</f>
        <v>0</v>
      </c>
      <c r="N34" s="198" t="e">
        <f t="shared" si="3"/>
        <v>#DIV/0!</v>
      </c>
    </row>
    <row r="35" spans="1:14" x14ac:dyDescent="0.3">
      <c r="A35" s="12">
        <v>13</v>
      </c>
      <c r="B35" s="38" t="s">
        <v>156</v>
      </c>
      <c r="C35" s="172">
        <v>2204</v>
      </c>
      <c r="D35" s="38">
        <v>3</v>
      </c>
      <c r="E35" s="38" t="s">
        <v>157</v>
      </c>
      <c r="F35" s="38">
        <v>1</v>
      </c>
      <c r="G35" s="16">
        <v>41730</v>
      </c>
      <c r="H35" s="16" t="s">
        <v>22</v>
      </c>
      <c r="I35" s="38">
        <v>1</v>
      </c>
      <c r="J35" s="27">
        <v>18.7</v>
      </c>
      <c r="K35" s="27">
        <v>10</v>
      </c>
      <c r="L35" s="27">
        <v>10</v>
      </c>
      <c r="M35" s="176">
        <f t="shared" si="4"/>
        <v>2204</v>
      </c>
      <c r="N35" s="178">
        <f t="shared" si="3"/>
        <v>100</v>
      </c>
    </row>
    <row r="36" spans="1:14" x14ac:dyDescent="0.3">
      <c r="A36" s="12">
        <v>14</v>
      </c>
      <c r="B36" s="38" t="s">
        <v>158</v>
      </c>
      <c r="C36" s="192"/>
      <c r="D36" s="38">
        <v>0</v>
      </c>
      <c r="E36" s="38" t="s">
        <v>17</v>
      </c>
      <c r="F36" s="38">
        <v>0</v>
      </c>
      <c r="G36" s="38" t="s">
        <v>17</v>
      </c>
      <c r="H36" s="38" t="s">
        <v>17</v>
      </c>
      <c r="I36" s="38" t="s">
        <v>17</v>
      </c>
      <c r="J36" s="27" t="s">
        <v>17</v>
      </c>
      <c r="K36" s="27" t="s">
        <v>17</v>
      </c>
      <c r="L36" s="27" t="s">
        <v>17</v>
      </c>
      <c r="M36" s="188">
        <f t="shared" si="4"/>
        <v>0</v>
      </c>
      <c r="N36" s="193" t="e">
        <f t="shared" si="3"/>
        <v>#DIV/0!</v>
      </c>
    </row>
    <row r="37" spans="1:14" x14ac:dyDescent="0.3">
      <c r="A37" s="12">
        <v>15</v>
      </c>
      <c r="B37" s="38" t="s">
        <v>159</v>
      </c>
      <c r="C37" s="192"/>
      <c r="D37" s="38">
        <v>0</v>
      </c>
      <c r="E37" s="38" t="s">
        <v>17</v>
      </c>
      <c r="F37" s="38">
        <v>0</v>
      </c>
      <c r="G37" s="38" t="s">
        <v>17</v>
      </c>
      <c r="H37" s="38" t="s">
        <v>17</v>
      </c>
      <c r="I37" s="38" t="s">
        <v>17</v>
      </c>
      <c r="J37" s="27" t="s">
        <v>17</v>
      </c>
      <c r="K37" s="27" t="s">
        <v>17</v>
      </c>
      <c r="L37" s="27" t="s">
        <v>17</v>
      </c>
      <c r="M37" s="188">
        <f t="shared" si="4"/>
        <v>0</v>
      </c>
      <c r="N37" s="193" t="e">
        <f t="shared" si="3"/>
        <v>#DIV/0!</v>
      </c>
    </row>
    <row r="38" spans="1:14" x14ac:dyDescent="0.3">
      <c r="A38" s="12">
        <v>16</v>
      </c>
      <c r="B38" s="38" t="s">
        <v>160</v>
      </c>
      <c r="C38" s="192"/>
      <c r="D38" s="38">
        <v>0</v>
      </c>
      <c r="E38" s="38" t="s">
        <v>17</v>
      </c>
      <c r="F38" s="38">
        <v>0</v>
      </c>
      <c r="G38" s="38" t="s">
        <v>17</v>
      </c>
      <c r="H38" s="38" t="s">
        <v>17</v>
      </c>
      <c r="I38" s="38" t="s">
        <v>17</v>
      </c>
      <c r="J38" s="27" t="s">
        <v>17</v>
      </c>
      <c r="K38" s="27" t="s">
        <v>17</v>
      </c>
      <c r="L38" s="27" t="s">
        <v>17</v>
      </c>
      <c r="M38" s="188">
        <f t="shared" si="4"/>
        <v>0</v>
      </c>
      <c r="N38" s="193" t="e">
        <f t="shared" si="3"/>
        <v>#DIV/0!</v>
      </c>
    </row>
    <row r="39" spans="1:14" x14ac:dyDescent="0.3">
      <c r="A39" s="12">
        <v>17</v>
      </c>
      <c r="B39" s="38" t="s">
        <v>161</v>
      </c>
      <c r="C39" s="192"/>
      <c r="D39" s="38">
        <v>0</v>
      </c>
      <c r="E39" s="38" t="s">
        <v>17</v>
      </c>
      <c r="F39" s="38">
        <v>0</v>
      </c>
      <c r="G39" s="38" t="s">
        <v>17</v>
      </c>
      <c r="H39" s="38" t="s">
        <v>17</v>
      </c>
      <c r="I39" s="38" t="s">
        <v>17</v>
      </c>
      <c r="J39" s="27" t="s">
        <v>17</v>
      </c>
      <c r="K39" s="27" t="s">
        <v>17</v>
      </c>
      <c r="L39" s="27" t="s">
        <v>17</v>
      </c>
      <c r="M39" s="188">
        <f t="shared" si="4"/>
        <v>0</v>
      </c>
      <c r="N39" s="193" t="e">
        <f t="shared" si="3"/>
        <v>#DIV/0!</v>
      </c>
    </row>
    <row r="40" spans="1:14" ht="15" thickBot="1" x14ac:dyDescent="0.35">
      <c r="A40" s="12">
        <v>18</v>
      </c>
      <c r="B40" s="44" t="s">
        <v>162</v>
      </c>
      <c r="C40" s="192"/>
      <c r="D40" s="44">
        <v>0</v>
      </c>
      <c r="E40" s="44" t="s">
        <v>17</v>
      </c>
      <c r="F40" s="44">
        <v>0</v>
      </c>
      <c r="G40" s="44" t="s">
        <v>17</v>
      </c>
      <c r="H40" s="44" t="s">
        <v>17</v>
      </c>
      <c r="I40" s="44" t="s">
        <v>17</v>
      </c>
      <c r="J40" s="30" t="s">
        <v>17</v>
      </c>
      <c r="K40" s="30" t="s">
        <v>17</v>
      </c>
      <c r="L40" s="30" t="s">
        <v>17</v>
      </c>
      <c r="M40" s="188">
        <f t="shared" si="4"/>
        <v>0</v>
      </c>
      <c r="N40" s="193" t="e">
        <f t="shared" si="3"/>
        <v>#DIV/0!</v>
      </c>
    </row>
    <row r="41" spans="1:14" x14ac:dyDescent="0.3">
      <c r="A41" s="8"/>
      <c r="B41" s="9" t="s">
        <v>163</v>
      </c>
      <c r="C41" s="18"/>
      <c r="D41" s="18"/>
      <c r="E41" s="18"/>
      <c r="F41" s="18"/>
      <c r="G41" s="19"/>
      <c r="H41" s="19"/>
      <c r="I41" s="18"/>
      <c r="J41" s="29"/>
      <c r="K41" s="29"/>
      <c r="L41" s="29"/>
      <c r="M41" s="10"/>
      <c r="N41" s="11"/>
    </row>
    <row r="42" spans="1:14" x14ac:dyDescent="0.3">
      <c r="A42" s="12"/>
      <c r="B42" s="13">
        <f>C42</f>
        <v>26438</v>
      </c>
      <c r="C42" s="13">
        <f>SUM(C43)</f>
        <v>26438</v>
      </c>
      <c r="D42" s="13"/>
      <c r="E42" s="13"/>
      <c r="F42" s="13">
        <f>SUM(F43)</f>
        <v>8</v>
      </c>
      <c r="G42" s="50"/>
      <c r="H42" s="50"/>
      <c r="I42" s="13"/>
      <c r="J42" s="26">
        <v>445.9</v>
      </c>
      <c r="K42" s="26">
        <v>445.9</v>
      </c>
      <c r="L42" s="26">
        <v>445.9</v>
      </c>
      <c r="M42" s="14">
        <f>M43</f>
        <v>26438</v>
      </c>
      <c r="N42" s="67">
        <f>M42/B42*100</f>
        <v>100</v>
      </c>
    </row>
    <row r="43" spans="1:14" ht="15" thickBot="1" x14ac:dyDescent="0.35">
      <c r="A43" s="20">
        <v>19</v>
      </c>
      <c r="B43" s="41" t="s">
        <v>164</v>
      </c>
      <c r="C43" s="41">
        <v>26438</v>
      </c>
      <c r="D43" s="38">
        <v>1</v>
      </c>
      <c r="E43" s="41" t="s">
        <v>165</v>
      </c>
      <c r="F43" s="41">
        <v>8</v>
      </c>
      <c r="G43" s="17">
        <v>41737</v>
      </c>
      <c r="H43" s="16" t="s">
        <v>26</v>
      </c>
      <c r="I43" s="41">
        <v>1</v>
      </c>
      <c r="J43" s="28">
        <v>445.9</v>
      </c>
      <c r="K43" s="28">
        <v>118.5</v>
      </c>
      <c r="L43" s="28">
        <v>118.5</v>
      </c>
      <c r="M43" s="39">
        <f>IF(F43*5000&gt;C43,C43,F43*5000)</f>
        <v>26438</v>
      </c>
      <c r="N43" s="40">
        <f>M43/C43*100</f>
        <v>100</v>
      </c>
    </row>
    <row r="44" spans="1:14" x14ac:dyDescent="0.3">
      <c r="A44" s="8"/>
      <c r="B44" s="9" t="s">
        <v>166</v>
      </c>
      <c r="C44" s="18"/>
      <c r="D44" s="18"/>
      <c r="E44" s="18"/>
      <c r="F44" s="18"/>
      <c r="G44" s="19"/>
      <c r="H44" s="19"/>
      <c r="I44" s="18"/>
      <c r="J44" s="29"/>
      <c r="K44" s="29"/>
      <c r="L44" s="29"/>
      <c r="M44" s="10"/>
      <c r="N44" s="11"/>
    </row>
    <row r="45" spans="1:14" x14ac:dyDescent="0.3">
      <c r="A45" s="12"/>
      <c r="B45" s="13">
        <f>C45</f>
        <v>29203</v>
      </c>
      <c r="C45" s="13">
        <f>SUM(C46:C47)</f>
        <v>29203</v>
      </c>
      <c r="D45" s="13"/>
      <c r="E45" s="13"/>
      <c r="F45" s="13">
        <v>15</v>
      </c>
      <c r="G45" s="50"/>
      <c r="H45" s="50"/>
      <c r="I45" s="13"/>
      <c r="J45" s="26">
        <v>377.6</v>
      </c>
      <c r="K45" s="26">
        <v>445.9</v>
      </c>
      <c r="L45" s="26">
        <v>445.9</v>
      </c>
      <c r="M45" s="14">
        <f>SUM(M46:M47)</f>
        <v>28177</v>
      </c>
      <c r="N45" s="15">
        <f>M45/C45*100</f>
        <v>96.486662329212749</v>
      </c>
    </row>
    <row r="46" spans="1:14" x14ac:dyDescent="0.3">
      <c r="A46" s="12">
        <v>20</v>
      </c>
      <c r="B46" s="38" t="s">
        <v>167</v>
      </c>
      <c r="C46" s="38">
        <v>28177</v>
      </c>
      <c r="D46" s="38">
        <v>1</v>
      </c>
      <c r="E46" s="38" t="s">
        <v>168</v>
      </c>
      <c r="F46" s="38">
        <v>15</v>
      </c>
      <c r="G46" s="16">
        <v>41848</v>
      </c>
      <c r="H46" s="16" t="s">
        <v>26</v>
      </c>
      <c r="I46" s="38">
        <v>1</v>
      </c>
      <c r="J46" s="27">
        <v>357.6</v>
      </c>
      <c r="K46" s="27" t="s">
        <v>169</v>
      </c>
      <c r="L46" s="27" t="s">
        <v>169</v>
      </c>
      <c r="M46" s="36">
        <f>IF(F46*5000&gt;C46,C46,F46*5000)</f>
        <v>28177</v>
      </c>
      <c r="N46" s="37">
        <f>M46/C46*100</f>
        <v>100</v>
      </c>
    </row>
    <row r="47" spans="1:14" ht="15" thickBot="1" x14ac:dyDescent="0.35">
      <c r="A47" s="70">
        <v>21</v>
      </c>
      <c r="B47" s="41" t="s">
        <v>170</v>
      </c>
      <c r="C47" s="41">
        <v>1026</v>
      </c>
      <c r="D47" s="55">
        <v>0</v>
      </c>
      <c r="E47" s="55" t="s">
        <v>17</v>
      </c>
      <c r="F47" s="55">
        <v>0</v>
      </c>
      <c r="G47" s="55" t="s">
        <v>17</v>
      </c>
      <c r="H47" s="55" t="s">
        <v>17</v>
      </c>
      <c r="I47" s="55" t="s">
        <v>17</v>
      </c>
      <c r="J47" s="71" t="s">
        <v>17</v>
      </c>
      <c r="K47" s="71" t="s">
        <v>17</v>
      </c>
      <c r="L47" s="71" t="s">
        <v>17</v>
      </c>
      <c r="M47" s="39">
        <f>IF(F47*5000&gt;C47,C47,F47*5000)</f>
        <v>0</v>
      </c>
      <c r="N47" s="40">
        <f>M47/C47*100</f>
        <v>0</v>
      </c>
    </row>
    <row r="48" spans="1:14" x14ac:dyDescent="0.3">
      <c r="A48" s="8"/>
      <c r="B48" s="9" t="s">
        <v>14</v>
      </c>
      <c r="C48" s="18"/>
      <c r="D48" s="18"/>
      <c r="E48" s="18"/>
      <c r="F48" s="18"/>
      <c r="G48" s="19"/>
      <c r="H48" s="19"/>
      <c r="I48" s="18"/>
      <c r="J48" s="29"/>
      <c r="K48" s="29"/>
      <c r="L48" s="29"/>
      <c r="M48" s="10"/>
      <c r="N48" s="11"/>
    </row>
    <row r="49" spans="1:14" x14ac:dyDescent="0.3">
      <c r="A49" s="12"/>
      <c r="B49" s="13">
        <f>C49</f>
        <v>1163440</v>
      </c>
      <c r="C49" s="13">
        <f>SUM(C50:C62)</f>
        <v>1163440</v>
      </c>
      <c r="D49" s="13"/>
      <c r="E49" s="13"/>
      <c r="F49" s="13">
        <f>SUM(F50:F61)</f>
        <v>196</v>
      </c>
      <c r="G49" s="13">
        <f>SUM(G50:G61)</f>
        <v>335804</v>
      </c>
      <c r="H49" s="13"/>
      <c r="I49" s="13"/>
      <c r="J49" s="26">
        <f>SUM(J50:J61)</f>
        <v>5180.8</v>
      </c>
      <c r="K49" s="26">
        <f>SUM(K50:K61)</f>
        <v>2017.2</v>
      </c>
      <c r="L49" s="26">
        <f>SUM(L50:L61)</f>
        <v>1980.7</v>
      </c>
      <c r="M49" s="14">
        <f>IF(F49*5000&gt;C49,C49,F49*5000)</f>
        <v>980000</v>
      </c>
      <c r="N49" s="15">
        <f>M49/C49*100</f>
        <v>84.232964312727773</v>
      </c>
    </row>
    <row r="50" spans="1:14" x14ac:dyDescent="0.3">
      <c r="A50" s="12">
        <v>22</v>
      </c>
      <c r="B50" s="38" t="s">
        <v>3</v>
      </c>
      <c r="C50" s="44">
        <v>92384</v>
      </c>
      <c r="D50" s="38">
        <v>1</v>
      </c>
      <c r="E50" s="38" t="s">
        <v>46</v>
      </c>
      <c r="F50" s="38">
        <v>10</v>
      </c>
      <c r="G50" s="16">
        <v>42345</v>
      </c>
      <c r="H50" s="16" t="s">
        <v>26</v>
      </c>
      <c r="I50" s="38">
        <v>1</v>
      </c>
      <c r="J50" s="27">
        <v>245</v>
      </c>
      <c r="K50" s="27">
        <v>95</v>
      </c>
      <c r="L50" s="27">
        <v>95</v>
      </c>
      <c r="M50" s="36"/>
      <c r="N50" s="37"/>
    </row>
    <row r="51" spans="1:14" x14ac:dyDescent="0.3">
      <c r="A51" s="12">
        <v>23</v>
      </c>
      <c r="B51" s="38" t="s">
        <v>4</v>
      </c>
      <c r="C51" s="172">
        <v>225640</v>
      </c>
      <c r="D51" s="38">
        <v>1</v>
      </c>
      <c r="E51" s="38" t="s">
        <v>18</v>
      </c>
      <c r="F51" s="38">
        <v>17</v>
      </c>
      <c r="G51" s="16">
        <v>40905</v>
      </c>
      <c r="H51" s="16" t="s">
        <v>26</v>
      </c>
      <c r="I51" s="38">
        <v>1</v>
      </c>
      <c r="J51" s="27">
        <v>242</v>
      </c>
      <c r="K51" s="27">
        <v>115</v>
      </c>
      <c r="L51" s="27">
        <v>115</v>
      </c>
      <c r="M51" s="36"/>
      <c r="N51" s="21"/>
    </row>
    <row r="52" spans="1:14" x14ac:dyDescent="0.3">
      <c r="A52" s="12">
        <v>24</v>
      </c>
      <c r="B52" s="38" t="s">
        <v>4</v>
      </c>
      <c r="C52" s="173"/>
      <c r="D52" s="38">
        <v>1</v>
      </c>
      <c r="E52" s="38" t="s">
        <v>27</v>
      </c>
      <c r="F52" s="38">
        <v>30</v>
      </c>
      <c r="G52" s="16">
        <v>42369</v>
      </c>
      <c r="H52" s="16" t="s">
        <v>26</v>
      </c>
      <c r="I52" s="38">
        <v>1</v>
      </c>
      <c r="J52" s="27">
        <v>661</v>
      </c>
      <c r="K52" s="27">
        <v>286</v>
      </c>
      <c r="L52" s="27">
        <v>286</v>
      </c>
      <c r="M52" s="36"/>
      <c r="N52" s="21"/>
    </row>
    <row r="53" spans="1:14" x14ac:dyDescent="0.3">
      <c r="A53" s="12">
        <v>25</v>
      </c>
      <c r="B53" s="38" t="s">
        <v>5</v>
      </c>
      <c r="C53" s="38">
        <v>95201</v>
      </c>
      <c r="D53" s="38">
        <v>1</v>
      </c>
      <c r="E53" s="38" t="s">
        <v>30</v>
      </c>
      <c r="F53" s="38">
        <v>26</v>
      </c>
      <c r="G53" s="16">
        <v>42369</v>
      </c>
      <c r="H53" s="16" t="s">
        <v>26</v>
      </c>
      <c r="I53" s="38">
        <v>1</v>
      </c>
      <c r="J53" s="27">
        <v>755</v>
      </c>
      <c r="K53" s="27">
        <v>310</v>
      </c>
      <c r="L53" s="27">
        <v>310</v>
      </c>
      <c r="M53" s="36"/>
      <c r="N53" s="37"/>
    </row>
    <row r="54" spans="1:14" x14ac:dyDescent="0.3">
      <c r="A54" s="12">
        <v>26</v>
      </c>
      <c r="B54" s="38" t="s">
        <v>6</v>
      </c>
      <c r="C54" s="172">
        <v>87202</v>
      </c>
      <c r="D54" s="38">
        <v>1</v>
      </c>
      <c r="E54" s="38" t="s">
        <v>21</v>
      </c>
      <c r="F54" s="38">
        <v>18</v>
      </c>
      <c r="G54" s="16">
        <v>42369</v>
      </c>
      <c r="H54" s="16" t="s">
        <v>26</v>
      </c>
      <c r="I54" s="38">
        <v>1</v>
      </c>
      <c r="J54" s="27">
        <v>353</v>
      </c>
      <c r="K54" s="27">
        <v>180</v>
      </c>
      <c r="L54" s="27">
        <v>180</v>
      </c>
      <c r="M54" s="36"/>
      <c r="N54" s="37"/>
    </row>
    <row r="55" spans="1:14" x14ac:dyDescent="0.3">
      <c r="A55" s="12">
        <v>27</v>
      </c>
      <c r="B55" s="38" t="s">
        <v>6</v>
      </c>
      <c r="C55" s="173"/>
      <c r="D55" s="38">
        <v>1</v>
      </c>
      <c r="E55" s="38" t="s">
        <v>23</v>
      </c>
      <c r="F55" s="38">
        <v>23</v>
      </c>
      <c r="G55" s="16">
        <v>42369</v>
      </c>
      <c r="H55" s="16" t="s">
        <v>26</v>
      </c>
      <c r="I55" s="38">
        <v>1</v>
      </c>
      <c r="J55" s="27">
        <v>467.7</v>
      </c>
      <c r="K55" s="27">
        <v>230</v>
      </c>
      <c r="L55" s="27">
        <v>230</v>
      </c>
      <c r="M55" s="36"/>
      <c r="N55" s="37"/>
    </row>
    <row r="56" spans="1:14" x14ac:dyDescent="0.3">
      <c r="A56" s="12">
        <v>28</v>
      </c>
      <c r="B56" s="38" t="s">
        <v>7</v>
      </c>
      <c r="C56" s="44">
        <v>62431</v>
      </c>
      <c r="D56" s="38">
        <v>1</v>
      </c>
      <c r="E56" s="38" t="s">
        <v>17</v>
      </c>
      <c r="F56" s="38" t="s">
        <v>17</v>
      </c>
      <c r="G56" s="38" t="s">
        <v>17</v>
      </c>
      <c r="H56" s="38" t="s">
        <v>17</v>
      </c>
      <c r="I56" s="38" t="s">
        <v>17</v>
      </c>
      <c r="J56" s="27" t="s">
        <v>17</v>
      </c>
      <c r="K56" s="27" t="s">
        <v>17</v>
      </c>
      <c r="L56" s="27" t="s">
        <v>17</v>
      </c>
      <c r="M56" s="22"/>
      <c r="N56" s="23"/>
    </row>
    <row r="57" spans="1:14" x14ac:dyDescent="0.3">
      <c r="A57" s="12">
        <v>29</v>
      </c>
      <c r="B57" s="38" t="s">
        <v>8</v>
      </c>
      <c r="C57" s="38">
        <v>121571</v>
      </c>
      <c r="D57" s="38">
        <v>1</v>
      </c>
      <c r="E57" s="38" t="s">
        <v>9</v>
      </c>
      <c r="F57" s="38">
        <v>54</v>
      </c>
      <c r="G57" s="16">
        <v>40709</v>
      </c>
      <c r="H57" s="16" t="s">
        <v>26</v>
      </c>
      <c r="I57" s="38">
        <v>1</v>
      </c>
      <c r="J57" s="27">
        <v>1900</v>
      </c>
      <c r="K57" s="27">
        <v>580</v>
      </c>
      <c r="L57" s="27">
        <v>580</v>
      </c>
      <c r="M57" s="36"/>
      <c r="N57" s="37"/>
    </row>
    <row r="58" spans="1:14" ht="79.2" x14ac:dyDescent="0.3">
      <c r="A58" s="12">
        <v>30</v>
      </c>
      <c r="B58" s="38" t="s">
        <v>10</v>
      </c>
      <c r="C58" s="38">
        <v>276581</v>
      </c>
      <c r="D58" s="38">
        <v>1</v>
      </c>
      <c r="E58" s="38" t="s">
        <v>36</v>
      </c>
      <c r="F58" s="38">
        <v>3</v>
      </c>
      <c r="G58" s="16" t="s">
        <v>171</v>
      </c>
      <c r="H58" s="16" t="s">
        <v>22</v>
      </c>
      <c r="I58" s="38">
        <v>1</v>
      </c>
      <c r="J58" s="27">
        <v>104</v>
      </c>
      <c r="K58" s="27">
        <v>70</v>
      </c>
      <c r="L58" s="27">
        <v>34</v>
      </c>
      <c r="M58" s="36"/>
      <c r="N58" s="21"/>
    </row>
    <row r="59" spans="1:14" x14ac:dyDescent="0.3">
      <c r="A59" s="12">
        <v>31</v>
      </c>
      <c r="B59" s="38" t="s">
        <v>11</v>
      </c>
      <c r="C59" s="38">
        <v>30827</v>
      </c>
      <c r="D59" s="38">
        <v>1</v>
      </c>
      <c r="E59" s="38"/>
      <c r="F59" s="38"/>
      <c r="G59" s="16"/>
      <c r="H59" s="38"/>
      <c r="I59" s="38"/>
      <c r="J59" s="27"/>
      <c r="K59" s="27"/>
      <c r="L59" s="27"/>
      <c r="M59" s="36"/>
      <c r="N59" s="37"/>
    </row>
    <row r="60" spans="1:14" x14ac:dyDescent="0.3">
      <c r="A60" s="12">
        <v>32</v>
      </c>
      <c r="B60" s="38" t="s">
        <v>12</v>
      </c>
      <c r="C60" s="172">
        <v>171562</v>
      </c>
      <c r="D60" s="38">
        <v>1</v>
      </c>
      <c r="E60" s="38" t="s">
        <v>20</v>
      </c>
      <c r="F60" s="38">
        <v>11</v>
      </c>
      <c r="G60" s="16">
        <v>42369</v>
      </c>
      <c r="H60" s="16" t="s">
        <v>26</v>
      </c>
      <c r="I60" s="38">
        <v>1</v>
      </c>
      <c r="J60" s="27">
        <v>336</v>
      </c>
      <c r="K60" s="27">
        <v>100</v>
      </c>
      <c r="L60" s="27">
        <v>100</v>
      </c>
      <c r="M60" s="36"/>
      <c r="N60" s="37"/>
    </row>
    <row r="61" spans="1:14" ht="79.2" x14ac:dyDescent="0.3">
      <c r="A61" s="12">
        <v>33</v>
      </c>
      <c r="B61" s="38" t="s">
        <v>12</v>
      </c>
      <c r="C61" s="174"/>
      <c r="D61" s="44">
        <v>1</v>
      </c>
      <c r="E61" s="44" t="s">
        <v>37</v>
      </c>
      <c r="F61" s="44">
        <v>4</v>
      </c>
      <c r="G61" s="42" t="s">
        <v>172</v>
      </c>
      <c r="H61" s="42" t="s">
        <v>22</v>
      </c>
      <c r="I61" s="44">
        <v>1</v>
      </c>
      <c r="J61" s="30">
        <v>117.1</v>
      </c>
      <c r="K61" s="30">
        <v>51.2</v>
      </c>
      <c r="L61" s="30">
        <v>50.7</v>
      </c>
      <c r="M61" s="34"/>
      <c r="N61" s="35"/>
    </row>
    <row r="62" spans="1:14" x14ac:dyDescent="0.3">
      <c r="A62" s="12">
        <v>34</v>
      </c>
      <c r="B62" s="44" t="s">
        <v>16</v>
      </c>
      <c r="C62" s="44">
        <v>41</v>
      </c>
      <c r="D62" s="44"/>
      <c r="E62" s="44" t="s">
        <v>17</v>
      </c>
      <c r="F62" s="44" t="s">
        <v>17</v>
      </c>
      <c r="G62" s="44" t="s">
        <v>17</v>
      </c>
      <c r="H62" s="44" t="s">
        <v>17</v>
      </c>
      <c r="I62" s="44" t="s">
        <v>17</v>
      </c>
      <c r="J62" s="30" t="s">
        <v>17</v>
      </c>
      <c r="K62" s="30" t="s">
        <v>17</v>
      </c>
      <c r="L62" s="30" t="s">
        <v>17</v>
      </c>
      <c r="M62" s="34"/>
      <c r="N62" s="35"/>
    </row>
    <row r="63" spans="1:14" ht="27" thickBot="1" x14ac:dyDescent="0.35">
      <c r="A63" s="20">
        <v>35</v>
      </c>
      <c r="B63" s="41"/>
      <c r="C63" s="41"/>
      <c r="D63" s="41">
        <v>1</v>
      </c>
      <c r="E63" s="41" t="s">
        <v>47</v>
      </c>
      <c r="F63" s="41">
        <v>0</v>
      </c>
      <c r="G63" s="17">
        <v>41729</v>
      </c>
      <c r="H63" s="17" t="s">
        <v>13</v>
      </c>
      <c r="I63" s="41">
        <v>1</v>
      </c>
      <c r="J63" s="28">
        <v>200</v>
      </c>
      <c r="K63" s="28"/>
      <c r="L63" s="28"/>
      <c r="M63" s="39"/>
      <c r="N63" s="40"/>
    </row>
    <row r="64" spans="1:14" x14ac:dyDescent="0.3">
      <c r="A64" s="8"/>
      <c r="B64" s="9" t="s">
        <v>173</v>
      </c>
      <c r="C64" s="18"/>
      <c r="D64" s="18"/>
      <c r="E64" s="18"/>
      <c r="F64" s="18"/>
      <c r="G64" s="19"/>
      <c r="H64" s="19"/>
      <c r="I64" s="18"/>
      <c r="J64" s="29"/>
      <c r="K64" s="29"/>
      <c r="L64" s="29"/>
      <c r="M64" s="10"/>
      <c r="N64" s="11"/>
    </row>
    <row r="65" spans="1:14" x14ac:dyDescent="0.3">
      <c r="A65" s="12"/>
      <c r="B65" s="13">
        <f>C65</f>
        <v>172070</v>
      </c>
      <c r="C65" s="13">
        <f>C66</f>
        <v>172070</v>
      </c>
      <c r="D65" s="13"/>
      <c r="E65" s="13"/>
      <c r="F65" s="13">
        <f>SUM(F66:F68)</f>
        <v>36</v>
      </c>
      <c r="G65" s="50"/>
      <c r="H65" s="50"/>
      <c r="I65" s="13"/>
      <c r="J65" s="72">
        <f>J66+J67+J68</f>
        <v>2925.9</v>
      </c>
      <c r="K65" s="72">
        <f>K66+K67+K68</f>
        <v>539.1</v>
      </c>
      <c r="L65" s="26">
        <f t="shared" ref="L65" si="5">SUM(L66:L68)</f>
        <v>626</v>
      </c>
      <c r="M65" s="14">
        <f>IF(F65*5000&gt;C65,C65,F65*5000)</f>
        <v>172070</v>
      </c>
      <c r="N65" s="73">
        <f>M65/B65*100</f>
        <v>100</v>
      </c>
    </row>
    <row r="66" spans="1:14" x14ac:dyDescent="0.3">
      <c r="A66" s="12">
        <v>36</v>
      </c>
      <c r="B66" s="38" t="s">
        <v>174</v>
      </c>
      <c r="C66" s="172">
        <v>172070</v>
      </c>
      <c r="D66" s="38">
        <v>1</v>
      </c>
      <c r="E66" s="38" t="s">
        <v>175</v>
      </c>
      <c r="F66" s="38">
        <v>26</v>
      </c>
      <c r="G66" s="16">
        <v>41548</v>
      </c>
      <c r="H66" s="16" t="s">
        <v>26</v>
      </c>
      <c r="I66" s="38">
        <v>1</v>
      </c>
      <c r="J66" s="74" t="s">
        <v>176</v>
      </c>
      <c r="K66" s="74" t="s">
        <v>177</v>
      </c>
      <c r="L66" s="27">
        <v>550</v>
      </c>
      <c r="M66" s="176">
        <f>IF((F66+F67+F68)*5000&gt;C66,C66,(F66+F67+F68)*5000)</f>
        <v>172070</v>
      </c>
      <c r="N66" s="189">
        <f>M66/C66*100</f>
        <v>100</v>
      </c>
    </row>
    <row r="67" spans="1:14" x14ac:dyDescent="0.3">
      <c r="A67" s="57">
        <v>37</v>
      </c>
      <c r="B67" s="38" t="s">
        <v>174</v>
      </c>
      <c r="C67" s="173"/>
      <c r="D67" s="38">
        <v>1</v>
      </c>
      <c r="E67" s="38" t="s">
        <v>178</v>
      </c>
      <c r="F67" s="44">
        <v>8</v>
      </c>
      <c r="G67" s="42">
        <v>42362</v>
      </c>
      <c r="H67" s="16" t="s">
        <v>26</v>
      </c>
      <c r="I67" s="44">
        <v>1</v>
      </c>
      <c r="J67" s="74" t="s">
        <v>179</v>
      </c>
      <c r="K67" s="74" t="s">
        <v>180</v>
      </c>
      <c r="L67" s="27">
        <v>76</v>
      </c>
      <c r="M67" s="188"/>
      <c r="N67" s="190"/>
    </row>
    <row r="68" spans="1:14" ht="15" thickBot="1" x14ac:dyDescent="0.35">
      <c r="A68" s="20">
        <v>38</v>
      </c>
      <c r="B68" s="41" t="s">
        <v>174</v>
      </c>
      <c r="C68" s="175"/>
      <c r="D68" s="38">
        <v>3</v>
      </c>
      <c r="E68" s="41" t="s">
        <v>181</v>
      </c>
      <c r="F68" s="41">
        <v>2</v>
      </c>
      <c r="G68" s="17">
        <v>41998</v>
      </c>
      <c r="H68" s="17" t="s">
        <v>22</v>
      </c>
      <c r="I68" s="41">
        <v>1</v>
      </c>
      <c r="J68" s="75" t="s">
        <v>182</v>
      </c>
      <c r="K68" s="75" t="s">
        <v>183</v>
      </c>
      <c r="L68" s="28" t="s">
        <v>184</v>
      </c>
      <c r="M68" s="186"/>
      <c r="N68" s="191"/>
    </row>
    <row r="69" spans="1:14" x14ac:dyDescent="0.3">
      <c r="A69" s="8"/>
      <c r="B69" s="9" t="s">
        <v>96</v>
      </c>
      <c r="C69" s="18"/>
      <c r="D69" s="18"/>
      <c r="E69" s="18"/>
      <c r="F69" s="18"/>
      <c r="G69" s="19"/>
      <c r="H69" s="19"/>
      <c r="I69" s="18"/>
      <c r="J69" s="29"/>
      <c r="K69" s="29"/>
      <c r="L69" s="29"/>
      <c r="M69" s="10"/>
      <c r="N69" s="11"/>
    </row>
    <row r="70" spans="1:14" x14ac:dyDescent="0.3">
      <c r="A70" s="12"/>
      <c r="B70" s="13">
        <f>C70</f>
        <v>707408</v>
      </c>
      <c r="C70" s="13">
        <f>SUM(C71:C84)</f>
        <v>707408</v>
      </c>
      <c r="D70" s="13"/>
      <c r="E70" s="13"/>
      <c r="F70" s="49">
        <f>SUM(F71:F85)</f>
        <v>140</v>
      </c>
      <c r="G70" s="50"/>
      <c r="H70" s="50"/>
      <c r="I70" s="13"/>
      <c r="J70" s="51">
        <f>J71+J72+J73+J74+J75+J76+J77+J78+J79+J80+J81+J82+J84+J85</f>
        <v>3417.2999999999993</v>
      </c>
      <c r="K70" s="51">
        <f t="shared" ref="K70:L70" si="6">K71+K72+K73+K74+K75+K76+K77+K78+K79+K80+K81+K82+K84+K85</f>
        <v>1275.02</v>
      </c>
      <c r="L70" s="51">
        <f t="shared" si="6"/>
        <v>562.57999999999993</v>
      </c>
      <c r="M70" s="14">
        <f>IF(F70*5000&gt;C70,C70,F70*5000)</f>
        <v>700000</v>
      </c>
      <c r="N70" s="15">
        <f>M70/C70*100</f>
        <v>98.952796688756706</v>
      </c>
    </row>
    <row r="71" spans="1:14" x14ac:dyDescent="0.3">
      <c r="A71" s="12">
        <v>39</v>
      </c>
      <c r="B71" s="56" t="s">
        <v>97</v>
      </c>
      <c r="C71" s="172">
        <v>433159</v>
      </c>
      <c r="D71" s="52">
        <v>1</v>
      </c>
      <c r="E71" s="38" t="s">
        <v>48</v>
      </c>
      <c r="F71" s="38">
        <v>32</v>
      </c>
      <c r="G71" s="16">
        <v>40970</v>
      </c>
      <c r="H71" s="16" t="s">
        <v>26</v>
      </c>
      <c r="I71" s="38">
        <v>1</v>
      </c>
      <c r="J71" s="27">
        <v>1139.8</v>
      </c>
      <c r="K71" s="27" t="s">
        <v>49</v>
      </c>
      <c r="L71" s="27" t="s">
        <v>50</v>
      </c>
      <c r="M71" s="36"/>
      <c r="N71" s="37"/>
    </row>
    <row r="72" spans="1:14" ht="237.6" x14ac:dyDescent="0.3">
      <c r="A72" s="12">
        <v>40</v>
      </c>
      <c r="B72" s="56" t="s">
        <v>97</v>
      </c>
      <c r="C72" s="173"/>
      <c r="D72" s="52">
        <v>3</v>
      </c>
      <c r="E72" s="38" t="s">
        <v>51</v>
      </c>
      <c r="F72" s="38">
        <v>4</v>
      </c>
      <c r="G72" s="16" t="s">
        <v>185</v>
      </c>
      <c r="H72" s="16" t="s">
        <v>22</v>
      </c>
      <c r="I72" s="38">
        <v>1</v>
      </c>
      <c r="J72" s="27" t="s">
        <v>52</v>
      </c>
      <c r="K72" s="27" t="s">
        <v>53</v>
      </c>
      <c r="L72" s="27" t="s">
        <v>39</v>
      </c>
      <c r="M72" s="36"/>
      <c r="N72" s="37"/>
    </row>
    <row r="73" spans="1:14" ht="224.4" x14ac:dyDescent="0.3">
      <c r="A73" s="12">
        <v>41</v>
      </c>
      <c r="B73" s="56" t="s">
        <v>97</v>
      </c>
      <c r="C73" s="173"/>
      <c r="D73" s="44">
        <v>1</v>
      </c>
      <c r="E73" s="44" t="s">
        <v>54</v>
      </c>
      <c r="F73" s="38">
        <v>9</v>
      </c>
      <c r="G73" s="16" t="s">
        <v>186</v>
      </c>
      <c r="H73" s="42" t="s">
        <v>26</v>
      </c>
      <c r="I73" s="44">
        <v>1</v>
      </c>
      <c r="J73" s="30" t="s">
        <v>55</v>
      </c>
      <c r="K73" s="30" t="s">
        <v>56</v>
      </c>
      <c r="L73" s="30" t="s">
        <v>57</v>
      </c>
      <c r="M73" s="36"/>
      <c r="N73" s="37"/>
    </row>
    <row r="74" spans="1:14" ht="92.4" x14ac:dyDescent="0.3">
      <c r="A74" s="12">
        <v>42</v>
      </c>
      <c r="B74" s="56" t="s">
        <v>97</v>
      </c>
      <c r="C74" s="173"/>
      <c r="D74" s="52">
        <v>3</v>
      </c>
      <c r="E74" s="38" t="s">
        <v>58</v>
      </c>
      <c r="F74" s="38">
        <v>2</v>
      </c>
      <c r="G74" s="16" t="s">
        <v>59</v>
      </c>
      <c r="H74" s="16" t="s">
        <v>22</v>
      </c>
      <c r="I74" s="38">
        <v>1</v>
      </c>
      <c r="J74" s="27" t="s">
        <v>60</v>
      </c>
      <c r="K74" s="27" t="s">
        <v>61</v>
      </c>
      <c r="L74" s="27" t="s">
        <v>62</v>
      </c>
      <c r="M74" s="36"/>
      <c r="N74" s="37"/>
    </row>
    <row r="75" spans="1:14" x14ac:dyDescent="0.3">
      <c r="A75" s="12">
        <v>43</v>
      </c>
      <c r="B75" s="56" t="s">
        <v>97</v>
      </c>
      <c r="C75" s="173"/>
      <c r="D75" s="52">
        <v>1</v>
      </c>
      <c r="E75" s="38" t="s">
        <v>63</v>
      </c>
      <c r="F75" s="38">
        <v>22</v>
      </c>
      <c r="G75" s="16">
        <v>42004</v>
      </c>
      <c r="H75" s="16" t="s">
        <v>26</v>
      </c>
      <c r="I75" s="38">
        <v>1</v>
      </c>
      <c r="J75" s="27">
        <v>773.6</v>
      </c>
      <c r="K75" s="27" t="s">
        <v>64</v>
      </c>
      <c r="L75" s="27" t="s">
        <v>65</v>
      </c>
      <c r="M75" s="36"/>
      <c r="N75" s="37"/>
    </row>
    <row r="76" spans="1:14" ht="250.8" x14ac:dyDescent="0.3">
      <c r="A76" s="12">
        <v>44</v>
      </c>
      <c r="B76" s="56" t="s">
        <v>97</v>
      </c>
      <c r="C76" s="174"/>
      <c r="D76" s="46">
        <v>1</v>
      </c>
      <c r="E76" s="46" t="s">
        <v>66</v>
      </c>
      <c r="F76" s="38">
        <v>10</v>
      </c>
      <c r="G76" s="16" t="s">
        <v>187</v>
      </c>
      <c r="H76" s="16" t="s">
        <v>26</v>
      </c>
      <c r="I76" s="46">
        <v>4</v>
      </c>
      <c r="J76" s="53" t="s">
        <v>67</v>
      </c>
      <c r="K76" s="53" t="s">
        <v>68</v>
      </c>
      <c r="L76" s="53" t="s">
        <v>69</v>
      </c>
      <c r="M76" s="36"/>
      <c r="N76" s="37"/>
    </row>
    <row r="77" spans="1:14" x14ac:dyDescent="0.3">
      <c r="A77" s="12">
        <v>45</v>
      </c>
      <c r="B77" s="56" t="s">
        <v>98</v>
      </c>
      <c r="C77" s="172">
        <v>116112</v>
      </c>
      <c r="D77" s="52">
        <v>1</v>
      </c>
      <c r="E77" s="38" t="s">
        <v>70</v>
      </c>
      <c r="F77" s="38">
        <v>10</v>
      </c>
      <c r="G77" s="16">
        <v>41624</v>
      </c>
      <c r="H77" s="16" t="s">
        <v>26</v>
      </c>
      <c r="I77" s="38">
        <v>1</v>
      </c>
      <c r="J77" s="27">
        <v>240.6</v>
      </c>
      <c r="K77" s="27" t="s">
        <v>71</v>
      </c>
      <c r="L77" s="27" t="s">
        <v>72</v>
      </c>
      <c r="M77" s="36"/>
      <c r="N77" s="37"/>
    </row>
    <row r="78" spans="1:14" x14ac:dyDescent="0.3">
      <c r="A78" s="12">
        <v>46</v>
      </c>
      <c r="B78" s="56" t="s">
        <v>98</v>
      </c>
      <c r="C78" s="173"/>
      <c r="D78" s="52">
        <v>3</v>
      </c>
      <c r="E78" s="38" t="s">
        <v>73</v>
      </c>
      <c r="F78" s="38">
        <v>1</v>
      </c>
      <c r="G78" s="16">
        <v>41974</v>
      </c>
      <c r="H78" s="16" t="s">
        <v>22</v>
      </c>
      <c r="I78" s="38">
        <v>1</v>
      </c>
      <c r="J78" s="27">
        <v>16.2</v>
      </c>
      <c r="K78" s="27" t="s">
        <v>74</v>
      </c>
      <c r="L78" s="27" t="s">
        <v>75</v>
      </c>
      <c r="M78" s="36"/>
      <c r="N78" s="37"/>
    </row>
    <row r="79" spans="1:14" ht="118.8" x14ac:dyDescent="0.3">
      <c r="A79" s="12">
        <v>47</v>
      </c>
      <c r="B79" s="56" t="s">
        <v>98</v>
      </c>
      <c r="C79" s="173"/>
      <c r="D79" s="52">
        <v>3</v>
      </c>
      <c r="E79" s="38" t="s">
        <v>76</v>
      </c>
      <c r="F79" s="38">
        <v>2</v>
      </c>
      <c r="G79" s="16" t="s">
        <v>77</v>
      </c>
      <c r="H79" s="16" t="s">
        <v>22</v>
      </c>
      <c r="I79" s="38">
        <v>1</v>
      </c>
      <c r="J79" s="27" t="s">
        <v>78</v>
      </c>
      <c r="K79" s="27" t="s">
        <v>61</v>
      </c>
      <c r="L79" s="27" t="s">
        <v>79</v>
      </c>
      <c r="M79" s="36"/>
      <c r="N79" s="37"/>
    </row>
    <row r="80" spans="1:14" ht="158.4" x14ac:dyDescent="0.3">
      <c r="A80" s="12">
        <v>48</v>
      </c>
      <c r="B80" s="56" t="s">
        <v>98</v>
      </c>
      <c r="C80" s="174"/>
      <c r="D80" s="52">
        <v>1</v>
      </c>
      <c r="E80" s="38" t="s">
        <v>80</v>
      </c>
      <c r="F80" s="38">
        <v>5</v>
      </c>
      <c r="G80" s="16" t="s">
        <v>188</v>
      </c>
      <c r="H80" s="16" t="s">
        <v>26</v>
      </c>
      <c r="I80" s="38">
        <v>3</v>
      </c>
      <c r="J80" s="27">
        <v>102.7</v>
      </c>
      <c r="K80" s="27" t="s">
        <v>81</v>
      </c>
      <c r="L80" s="27" t="s">
        <v>82</v>
      </c>
      <c r="M80" s="36"/>
      <c r="N80" s="37"/>
    </row>
    <row r="81" spans="1:14" x14ac:dyDescent="0.3">
      <c r="A81" s="12">
        <v>49</v>
      </c>
      <c r="B81" s="56" t="s">
        <v>99</v>
      </c>
      <c r="C81" s="172">
        <v>158137</v>
      </c>
      <c r="D81" s="52">
        <v>1</v>
      </c>
      <c r="E81" s="38" t="s">
        <v>83</v>
      </c>
      <c r="F81" s="38">
        <v>27</v>
      </c>
      <c r="G81" s="16">
        <v>40575</v>
      </c>
      <c r="H81" s="16" t="s">
        <v>26</v>
      </c>
      <c r="I81" s="38">
        <v>1</v>
      </c>
      <c r="J81" s="27">
        <v>581.79999999999995</v>
      </c>
      <c r="K81" s="27" t="s">
        <v>84</v>
      </c>
      <c r="L81" s="27" t="s">
        <v>85</v>
      </c>
      <c r="M81" s="36"/>
      <c r="N81" s="37"/>
    </row>
    <row r="82" spans="1:14" ht="409.2" x14ac:dyDescent="0.3">
      <c r="A82" s="12">
        <v>50</v>
      </c>
      <c r="B82" s="56" t="s">
        <v>99</v>
      </c>
      <c r="C82" s="173"/>
      <c r="D82" s="52">
        <v>3</v>
      </c>
      <c r="E82" s="38" t="s">
        <v>86</v>
      </c>
      <c r="F82" s="44">
        <v>2</v>
      </c>
      <c r="G82" s="42" t="s">
        <v>87</v>
      </c>
      <c r="H82" s="42" t="s">
        <v>22</v>
      </c>
      <c r="I82" s="38">
        <v>1</v>
      </c>
      <c r="J82" s="30" t="s">
        <v>88</v>
      </c>
      <c r="K82" s="30" t="s">
        <v>61</v>
      </c>
      <c r="L82" s="30" t="s">
        <v>39</v>
      </c>
      <c r="M82" s="34"/>
      <c r="N82" s="35"/>
    </row>
    <row r="83" spans="1:14" ht="409.6" x14ac:dyDescent="0.3">
      <c r="A83" s="57"/>
      <c r="B83" s="58"/>
      <c r="C83" s="173"/>
      <c r="D83" s="54">
        <v>1</v>
      </c>
      <c r="E83" s="38" t="s">
        <v>89</v>
      </c>
      <c r="F83" s="44">
        <v>6</v>
      </c>
      <c r="G83" s="42" t="s">
        <v>189</v>
      </c>
      <c r="H83" s="42" t="s">
        <v>26</v>
      </c>
      <c r="I83" s="38"/>
      <c r="J83" s="30" t="s">
        <v>90</v>
      </c>
      <c r="K83" s="30" t="s">
        <v>91</v>
      </c>
      <c r="L83" s="30" t="s">
        <v>92</v>
      </c>
      <c r="M83" s="34"/>
      <c r="N83" s="35"/>
    </row>
    <row r="84" spans="1:14" x14ac:dyDescent="0.3">
      <c r="A84" s="57">
        <v>51</v>
      </c>
      <c r="B84" s="58" t="s">
        <v>99</v>
      </c>
      <c r="C84" s="173"/>
      <c r="D84" s="54">
        <v>1</v>
      </c>
      <c r="E84" s="38" t="s">
        <v>93</v>
      </c>
      <c r="F84" s="38">
        <v>6</v>
      </c>
      <c r="G84" s="16">
        <v>41533</v>
      </c>
      <c r="H84" s="16" t="s">
        <v>26</v>
      </c>
      <c r="I84" s="38">
        <v>1</v>
      </c>
      <c r="J84" s="27">
        <v>87.2</v>
      </c>
      <c r="K84" s="27" t="s">
        <v>94</v>
      </c>
      <c r="L84" s="27" t="s">
        <v>95</v>
      </c>
      <c r="M84" s="36"/>
      <c r="N84" s="37"/>
    </row>
    <row r="85" spans="1:14" ht="15" thickBot="1" x14ac:dyDescent="0.35">
      <c r="A85" s="20"/>
      <c r="B85" s="58" t="s">
        <v>99</v>
      </c>
      <c r="C85" s="175"/>
      <c r="D85" s="41">
        <v>1</v>
      </c>
      <c r="E85" s="41" t="s">
        <v>110</v>
      </c>
      <c r="F85" s="41">
        <v>2</v>
      </c>
      <c r="G85" s="17">
        <v>43346</v>
      </c>
      <c r="H85" s="17" t="s">
        <v>22</v>
      </c>
      <c r="I85" s="41">
        <v>4</v>
      </c>
      <c r="J85" s="59">
        <v>44</v>
      </c>
      <c r="K85" s="59">
        <v>34</v>
      </c>
      <c r="L85" s="59">
        <v>10</v>
      </c>
      <c r="M85" s="137"/>
      <c r="N85" s="138"/>
    </row>
    <row r="86" spans="1:14" x14ac:dyDescent="0.3">
      <c r="A86" s="8"/>
      <c r="B86" s="9" t="s">
        <v>190</v>
      </c>
      <c r="C86" s="18"/>
      <c r="D86" s="18"/>
      <c r="E86" s="18"/>
      <c r="F86" s="18"/>
      <c r="G86" s="19"/>
      <c r="H86" s="19"/>
      <c r="I86" s="18"/>
      <c r="J86" s="29"/>
      <c r="K86" s="29"/>
      <c r="L86" s="29"/>
      <c r="M86" s="10"/>
      <c r="N86" s="11"/>
    </row>
    <row r="87" spans="1:14" x14ac:dyDescent="0.3">
      <c r="A87" s="12"/>
      <c r="B87" s="13">
        <f>C87</f>
        <v>72778</v>
      </c>
      <c r="C87" s="13">
        <f>C88</f>
        <v>72778</v>
      </c>
      <c r="D87" s="13"/>
      <c r="E87" s="13"/>
      <c r="F87" s="13">
        <f>SUM(F88+F89)</f>
        <v>15</v>
      </c>
      <c r="G87" s="50"/>
      <c r="H87" s="50"/>
      <c r="I87" s="13"/>
      <c r="J87" s="72">
        <f>J88+J89</f>
        <v>1044.0999999999999</v>
      </c>
      <c r="K87" s="26">
        <f>K88+K89</f>
        <v>174.7</v>
      </c>
      <c r="L87" s="26">
        <f>L88+L89</f>
        <v>63.2</v>
      </c>
      <c r="M87" s="14">
        <f>IF(F87*5000&gt;C87,C87,F87*5000)</f>
        <v>72778</v>
      </c>
      <c r="N87" s="15">
        <f>M87/C87*100</f>
        <v>100</v>
      </c>
    </row>
    <row r="88" spans="1:14" x14ac:dyDescent="0.3">
      <c r="A88" s="12">
        <v>52</v>
      </c>
      <c r="B88" s="38" t="s">
        <v>191</v>
      </c>
      <c r="C88" s="172">
        <v>72778</v>
      </c>
      <c r="D88" s="38">
        <v>1</v>
      </c>
      <c r="E88" s="38" t="s">
        <v>192</v>
      </c>
      <c r="F88" s="38">
        <v>11</v>
      </c>
      <c r="G88" s="16">
        <v>40967</v>
      </c>
      <c r="H88" s="16" t="s">
        <v>26</v>
      </c>
      <c r="I88" s="38">
        <v>1</v>
      </c>
      <c r="J88" s="27" t="s">
        <v>193</v>
      </c>
      <c r="K88" s="27" t="s">
        <v>194</v>
      </c>
      <c r="L88" s="30" t="s">
        <v>195</v>
      </c>
      <c r="M88" s="176">
        <f>IF((F88+F89)*5000&gt;C88,C88,(F88+F89)*5000)</f>
        <v>72778</v>
      </c>
      <c r="N88" s="178">
        <f>M88/C88*100</f>
        <v>100</v>
      </c>
    </row>
    <row r="89" spans="1:14" ht="15" thickBot="1" x14ac:dyDescent="0.35">
      <c r="A89" s="20">
        <v>53</v>
      </c>
      <c r="B89" s="41" t="s">
        <v>191</v>
      </c>
      <c r="C89" s="175"/>
      <c r="D89" s="41">
        <v>1</v>
      </c>
      <c r="E89" s="41" t="s">
        <v>196</v>
      </c>
      <c r="F89" s="41">
        <v>4</v>
      </c>
      <c r="G89" s="17">
        <v>42367</v>
      </c>
      <c r="H89" s="17" t="s">
        <v>22</v>
      </c>
      <c r="I89" s="41">
        <v>1</v>
      </c>
      <c r="J89" s="28" t="s">
        <v>197</v>
      </c>
      <c r="K89" s="28" t="s">
        <v>198</v>
      </c>
      <c r="L89" s="71" t="s">
        <v>199</v>
      </c>
      <c r="M89" s="186"/>
      <c r="N89" s="187"/>
    </row>
    <row r="90" spans="1:14" x14ac:dyDescent="0.3">
      <c r="A90" s="8"/>
      <c r="B90" s="9" t="s">
        <v>200</v>
      </c>
      <c r="C90" s="18"/>
      <c r="D90" s="18"/>
      <c r="E90" s="18"/>
      <c r="F90" s="18"/>
      <c r="G90" s="19"/>
      <c r="H90" s="19"/>
      <c r="I90" s="18"/>
      <c r="J90" s="29"/>
      <c r="K90" s="29"/>
      <c r="L90" s="29"/>
      <c r="M90" s="10"/>
      <c r="N90" s="11"/>
    </row>
    <row r="91" spans="1:14" x14ac:dyDescent="0.3">
      <c r="A91" s="12"/>
      <c r="B91" s="13">
        <f>C91</f>
        <v>11799</v>
      </c>
      <c r="C91" s="13">
        <f>SUM(C92:C96)</f>
        <v>11799</v>
      </c>
      <c r="D91" s="13"/>
      <c r="E91" s="13"/>
      <c r="F91" s="13">
        <f>SUM(F92:F96)</f>
        <v>9</v>
      </c>
      <c r="G91" s="50"/>
      <c r="H91" s="50"/>
      <c r="I91" s="13"/>
      <c r="J91" s="26">
        <f>SUM(J92:J96)</f>
        <v>441.5</v>
      </c>
      <c r="K91" s="26">
        <f t="shared" ref="K91:L91" si="7">SUM(K92:K96)</f>
        <v>121</v>
      </c>
      <c r="L91" s="26">
        <f t="shared" si="7"/>
        <v>143.6</v>
      </c>
      <c r="M91" s="14">
        <f>SUM(M92:M96)</f>
        <v>10953</v>
      </c>
      <c r="N91" s="15">
        <f t="shared" ref="N91:N96" si="8">M91/C91*100</f>
        <v>92.829900839054162</v>
      </c>
    </row>
    <row r="92" spans="1:14" x14ac:dyDescent="0.3">
      <c r="A92" s="12">
        <v>54</v>
      </c>
      <c r="B92" s="38" t="s">
        <v>201</v>
      </c>
      <c r="C92" s="38">
        <v>1772</v>
      </c>
      <c r="D92" s="38">
        <v>3</v>
      </c>
      <c r="E92" s="38" t="s">
        <v>202</v>
      </c>
      <c r="F92" s="38">
        <v>1</v>
      </c>
      <c r="G92" s="16">
        <v>41764</v>
      </c>
      <c r="H92" s="16" t="s">
        <v>22</v>
      </c>
      <c r="I92" s="38">
        <v>1</v>
      </c>
      <c r="J92" s="27">
        <v>120.8</v>
      </c>
      <c r="K92" s="27">
        <v>32</v>
      </c>
      <c r="L92" s="27">
        <v>12</v>
      </c>
      <c r="M92" s="36">
        <f>IF(F92*5000&gt;C92,C92,F92*5000)</f>
        <v>1772</v>
      </c>
      <c r="N92" s="37">
        <f t="shared" si="8"/>
        <v>100</v>
      </c>
    </row>
    <row r="93" spans="1:14" x14ac:dyDescent="0.3">
      <c r="A93" s="12">
        <v>55</v>
      </c>
      <c r="B93" s="38" t="s">
        <v>203</v>
      </c>
      <c r="C93" s="38">
        <v>5722</v>
      </c>
      <c r="D93" s="38">
        <v>1</v>
      </c>
      <c r="E93" s="38" t="s">
        <v>204</v>
      </c>
      <c r="F93" s="38">
        <v>6</v>
      </c>
      <c r="G93" s="16">
        <v>40731</v>
      </c>
      <c r="H93" s="16" t="s">
        <v>26</v>
      </c>
      <c r="I93" s="38">
        <v>1</v>
      </c>
      <c r="J93" s="27">
        <v>170.7</v>
      </c>
      <c r="K93" s="76" t="s">
        <v>205</v>
      </c>
      <c r="L93" s="27">
        <v>70.599999999999994</v>
      </c>
      <c r="M93" s="36">
        <f>IF(F93*5000&gt;C93,C93,F93*5000)</f>
        <v>5722</v>
      </c>
      <c r="N93" s="37">
        <f t="shared" si="8"/>
        <v>100</v>
      </c>
    </row>
    <row r="94" spans="1:14" x14ac:dyDescent="0.3">
      <c r="A94" s="12">
        <v>56</v>
      </c>
      <c r="B94" s="38" t="s">
        <v>206</v>
      </c>
      <c r="C94" s="38">
        <v>1461</v>
      </c>
      <c r="D94" s="38">
        <v>3</v>
      </c>
      <c r="E94" s="38" t="s">
        <v>207</v>
      </c>
      <c r="F94" s="38">
        <v>1</v>
      </c>
      <c r="G94" s="16">
        <v>41771</v>
      </c>
      <c r="H94" s="16" t="s">
        <v>22</v>
      </c>
      <c r="I94" s="38">
        <v>1</v>
      </c>
      <c r="J94" s="27">
        <v>98</v>
      </c>
      <c r="K94" s="27">
        <v>49</v>
      </c>
      <c r="L94" s="27">
        <v>49</v>
      </c>
      <c r="M94" s="36">
        <f>IF(F94*5000&gt;C94,C94,F94*5000)</f>
        <v>1461</v>
      </c>
      <c r="N94" s="37">
        <f t="shared" si="8"/>
        <v>100</v>
      </c>
    </row>
    <row r="95" spans="1:14" x14ac:dyDescent="0.3">
      <c r="A95" s="12">
        <v>57</v>
      </c>
      <c r="B95" s="38" t="s">
        <v>208</v>
      </c>
      <c r="C95" s="38">
        <v>846</v>
      </c>
      <c r="D95" s="38">
        <v>0</v>
      </c>
      <c r="E95" s="38" t="s">
        <v>17</v>
      </c>
      <c r="F95" s="38">
        <v>0</v>
      </c>
      <c r="G95" s="38" t="s">
        <v>17</v>
      </c>
      <c r="H95" s="38" t="s">
        <v>17</v>
      </c>
      <c r="I95" s="38" t="s">
        <v>17</v>
      </c>
      <c r="J95" s="27" t="s">
        <v>17</v>
      </c>
      <c r="K95" s="27" t="s">
        <v>17</v>
      </c>
      <c r="L95" s="27" t="s">
        <v>17</v>
      </c>
      <c r="M95" s="36">
        <f>IF(F95*5000&gt;C95,C95,F95*5000)</f>
        <v>0</v>
      </c>
      <c r="N95" s="37">
        <f t="shared" si="8"/>
        <v>0</v>
      </c>
    </row>
    <row r="96" spans="1:14" ht="93" thickBot="1" x14ac:dyDescent="0.35">
      <c r="A96" s="20">
        <v>58</v>
      </c>
      <c r="B96" s="41" t="s">
        <v>209</v>
      </c>
      <c r="C96" s="41">
        <v>1998</v>
      </c>
      <c r="D96" s="41">
        <v>3</v>
      </c>
      <c r="E96" s="41" t="s">
        <v>210</v>
      </c>
      <c r="F96" s="41">
        <v>1</v>
      </c>
      <c r="G96" s="17" t="s">
        <v>211</v>
      </c>
      <c r="H96" s="17" t="s">
        <v>22</v>
      </c>
      <c r="I96" s="41">
        <v>1</v>
      </c>
      <c r="J96" s="28">
        <v>52</v>
      </c>
      <c r="K96" s="28">
        <v>40</v>
      </c>
      <c r="L96" s="28">
        <v>12</v>
      </c>
      <c r="M96" s="39">
        <f>IF(F96*5000&gt;C96,C96,F96*5000)</f>
        <v>1998</v>
      </c>
      <c r="N96" s="40">
        <f t="shared" si="8"/>
        <v>100</v>
      </c>
    </row>
    <row r="97" spans="1:14" x14ac:dyDescent="0.3">
      <c r="A97" s="77"/>
      <c r="B97" s="78" t="s">
        <v>212</v>
      </c>
      <c r="C97" s="46"/>
      <c r="D97" s="46"/>
      <c r="E97" s="46"/>
      <c r="F97" s="46"/>
      <c r="G97" s="79"/>
      <c r="H97" s="79"/>
      <c r="I97" s="46"/>
      <c r="J97" s="80"/>
      <c r="K97" s="80"/>
      <c r="L97" s="80"/>
      <c r="M97" s="81"/>
      <c r="N97" s="82"/>
    </row>
    <row r="98" spans="1:14" x14ac:dyDescent="0.3">
      <c r="A98" s="12"/>
      <c r="B98" s="13">
        <f>C98</f>
        <v>39774</v>
      </c>
      <c r="C98" s="13">
        <f>SUM(C99:C110)</f>
        <v>39774</v>
      </c>
      <c r="D98" s="13"/>
      <c r="E98" s="13"/>
      <c r="F98" s="13">
        <f>SUM(F99:F110)</f>
        <v>14</v>
      </c>
      <c r="G98" s="50"/>
      <c r="H98" s="50"/>
      <c r="I98" s="13"/>
      <c r="J98" s="49">
        <f>J99+J100+J101+J103+J104+J105+J106+J107+J109</f>
        <v>625.79999999999995</v>
      </c>
      <c r="K98" s="49">
        <f>K99+K100+K101+K103+K104+K105+K106+K107+K109</f>
        <v>414.4</v>
      </c>
      <c r="L98" s="49">
        <f>L99+L100+L101+L103+L104+L105+L106+L107+L109</f>
        <v>214.22</v>
      </c>
      <c r="M98" s="14">
        <f>SUM(M99:M110)</f>
        <v>36291</v>
      </c>
      <c r="N98" s="15">
        <f t="shared" ref="N98:N110" si="9">M98/C98*100</f>
        <v>91.243023080404285</v>
      </c>
    </row>
    <row r="99" spans="1:14" x14ac:dyDescent="0.3">
      <c r="A99" s="12">
        <v>59</v>
      </c>
      <c r="B99" s="38" t="s">
        <v>213</v>
      </c>
      <c r="C99" s="38">
        <v>22775</v>
      </c>
      <c r="D99" s="38">
        <v>1</v>
      </c>
      <c r="E99" s="38" t="s">
        <v>214</v>
      </c>
      <c r="F99" s="38">
        <v>6</v>
      </c>
      <c r="G99" s="16">
        <v>41214</v>
      </c>
      <c r="H99" s="16" t="s">
        <v>26</v>
      </c>
      <c r="I99" s="38">
        <v>1</v>
      </c>
      <c r="J99" s="83" t="s">
        <v>215</v>
      </c>
      <c r="K99" s="83" t="s">
        <v>216</v>
      </c>
      <c r="L99" s="83">
        <v>36</v>
      </c>
      <c r="M99" s="36">
        <f t="shared" ref="M99:M110" si="10">IF(F99*5000&gt;C99,C99,F99*5000)</f>
        <v>22775</v>
      </c>
      <c r="N99" s="37">
        <f t="shared" si="9"/>
        <v>100</v>
      </c>
    </row>
    <row r="100" spans="1:14" x14ac:dyDescent="0.3">
      <c r="A100" s="12">
        <v>60</v>
      </c>
      <c r="B100" s="38" t="s">
        <v>217</v>
      </c>
      <c r="C100" s="38">
        <v>3512</v>
      </c>
      <c r="D100" s="38">
        <v>3</v>
      </c>
      <c r="E100" s="38" t="s">
        <v>218</v>
      </c>
      <c r="F100" s="38">
        <v>1</v>
      </c>
      <c r="G100" s="16">
        <v>41723</v>
      </c>
      <c r="H100" s="16" t="s">
        <v>22</v>
      </c>
      <c r="I100" s="38">
        <v>1</v>
      </c>
      <c r="J100" s="83" t="s">
        <v>219</v>
      </c>
      <c r="K100" s="83">
        <v>16</v>
      </c>
      <c r="L100" s="83">
        <v>16</v>
      </c>
      <c r="M100" s="36">
        <f t="shared" si="10"/>
        <v>3512</v>
      </c>
      <c r="N100" s="37">
        <f t="shared" si="9"/>
        <v>100</v>
      </c>
    </row>
    <row r="101" spans="1:14" x14ac:dyDescent="0.3">
      <c r="A101" s="12">
        <v>61</v>
      </c>
      <c r="B101" s="38" t="s">
        <v>220</v>
      </c>
      <c r="C101" s="38">
        <v>2688</v>
      </c>
      <c r="D101" s="38">
        <v>3</v>
      </c>
      <c r="E101" s="38" t="s">
        <v>221</v>
      </c>
      <c r="F101" s="38">
        <v>1</v>
      </c>
      <c r="G101" s="16">
        <v>41690</v>
      </c>
      <c r="H101" s="16" t="s">
        <v>22</v>
      </c>
      <c r="I101" s="38">
        <v>1</v>
      </c>
      <c r="J101" s="83">
        <v>40</v>
      </c>
      <c r="K101" s="83">
        <v>40</v>
      </c>
      <c r="L101" s="83">
        <v>40</v>
      </c>
      <c r="M101" s="36">
        <f t="shared" si="10"/>
        <v>2688</v>
      </c>
      <c r="N101" s="37">
        <f t="shared" si="9"/>
        <v>100</v>
      </c>
    </row>
    <row r="102" spans="1:14" x14ac:dyDescent="0.3">
      <c r="A102" s="12">
        <v>62</v>
      </c>
      <c r="B102" s="38" t="s">
        <v>222</v>
      </c>
      <c r="C102" s="38">
        <v>1463</v>
      </c>
      <c r="D102" s="38">
        <v>0</v>
      </c>
      <c r="E102" s="38" t="s">
        <v>17</v>
      </c>
      <c r="F102" s="38">
        <v>0</v>
      </c>
      <c r="G102" s="16" t="s">
        <v>17</v>
      </c>
      <c r="H102" s="16" t="s">
        <v>17</v>
      </c>
      <c r="I102" s="16" t="s">
        <v>17</v>
      </c>
      <c r="J102" s="83" t="s">
        <v>17</v>
      </c>
      <c r="K102" s="83" t="s">
        <v>17</v>
      </c>
      <c r="L102" s="83" t="s">
        <v>17</v>
      </c>
      <c r="M102" s="36">
        <f t="shared" si="10"/>
        <v>0</v>
      </c>
      <c r="N102" s="37">
        <f t="shared" si="9"/>
        <v>0</v>
      </c>
    </row>
    <row r="103" spans="1:14" x14ac:dyDescent="0.3">
      <c r="A103" s="12">
        <v>63</v>
      </c>
      <c r="B103" s="38" t="s">
        <v>223</v>
      </c>
      <c r="C103" s="38">
        <v>983</v>
      </c>
      <c r="D103" s="38">
        <v>3</v>
      </c>
      <c r="E103" s="38" t="s">
        <v>224</v>
      </c>
      <c r="F103" s="38">
        <v>1</v>
      </c>
      <c r="G103" s="16">
        <v>41702</v>
      </c>
      <c r="H103" s="16" t="s">
        <v>22</v>
      </c>
      <c r="I103" s="38">
        <v>1</v>
      </c>
      <c r="J103" s="83">
        <v>52</v>
      </c>
      <c r="K103" s="83">
        <v>26</v>
      </c>
      <c r="L103" s="83">
        <v>26</v>
      </c>
      <c r="M103" s="36">
        <f t="shared" si="10"/>
        <v>983</v>
      </c>
      <c r="N103" s="37">
        <f t="shared" si="9"/>
        <v>100</v>
      </c>
    </row>
    <row r="104" spans="1:14" x14ac:dyDescent="0.3">
      <c r="A104" s="12">
        <v>64</v>
      </c>
      <c r="B104" s="38" t="s">
        <v>225</v>
      </c>
      <c r="C104" s="38">
        <v>1580</v>
      </c>
      <c r="D104" s="38">
        <v>3</v>
      </c>
      <c r="E104" s="38" t="s">
        <v>226</v>
      </c>
      <c r="F104" s="38">
        <v>1</v>
      </c>
      <c r="G104" s="16">
        <v>41698</v>
      </c>
      <c r="H104" s="16" t="s">
        <v>22</v>
      </c>
      <c r="I104" s="38">
        <v>1</v>
      </c>
      <c r="J104" s="83" t="s">
        <v>227</v>
      </c>
      <c r="K104" s="83" t="s">
        <v>228</v>
      </c>
      <c r="L104" s="83">
        <v>13.92</v>
      </c>
      <c r="M104" s="36">
        <f t="shared" si="10"/>
        <v>1580</v>
      </c>
      <c r="N104" s="37">
        <f t="shared" si="9"/>
        <v>100</v>
      </c>
    </row>
    <row r="105" spans="1:14" x14ac:dyDescent="0.3">
      <c r="A105" s="12">
        <v>65</v>
      </c>
      <c r="B105" s="38" t="s">
        <v>229</v>
      </c>
      <c r="C105" s="38">
        <v>1087</v>
      </c>
      <c r="D105" s="38">
        <v>3</v>
      </c>
      <c r="E105" s="38" t="s">
        <v>230</v>
      </c>
      <c r="F105" s="38">
        <v>1</v>
      </c>
      <c r="G105" s="16">
        <v>41701</v>
      </c>
      <c r="H105" s="16" t="s">
        <v>22</v>
      </c>
      <c r="I105" s="38">
        <v>1</v>
      </c>
      <c r="J105" s="83">
        <v>50</v>
      </c>
      <c r="K105" s="83">
        <v>50</v>
      </c>
      <c r="L105" s="83">
        <v>50</v>
      </c>
      <c r="M105" s="36">
        <f t="shared" si="10"/>
        <v>1087</v>
      </c>
      <c r="N105" s="37">
        <f t="shared" si="9"/>
        <v>100</v>
      </c>
    </row>
    <row r="106" spans="1:14" x14ac:dyDescent="0.3">
      <c r="A106" s="12">
        <v>66</v>
      </c>
      <c r="B106" s="38" t="s">
        <v>231</v>
      </c>
      <c r="C106" s="38">
        <v>1007</v>
      </c>
      <c r="D106" s="38">
        <v>3</v>
      </c>
      <c r="E106" s="38" t="s">
        <v>232</v>
      </c>
      <c r="F106" s="38">
        <v>1</v>
      </c>
      <c r="G106" s="16">
        <v>41696</v>
      </c>
      <c r="H106" s="16" t="s">
        <v>22</v>
      </c>
      <c r="I106" s="38">
        <v>1</v>
      </c>
      <c r="J106" s="83">
        <v>70</v>
      </c>
      <c r="K106" s="83">
        <v>54</v>
      </c>
      <c r="L106" s="83">
        <v>16</v>
      </c>
      <c r="M106" s="36">
        <f t="shared" si="10"/>
        <v>1007</v>
      </c>
      <c r="N106" s="37">
        <f t="shared" si="9"/>
        <v>100</v>
      </c>
    </row>
    <row r="107" spans="1:14" x14ac:dyDescent="0.3">
      <c r="A107" s="12">
        <v>67</v>
      </c>
      <c r="B107" s="38" t="s">
        <v>233</v>
      </c>
      <c r="C107" s="38">
        <v>1041</v>
      </c>
      <c r="D107" s="38">
        <v>3</v>
      </c>
      <c r="E107" s="38" t="s">
        <v>234</v>
      </c>
      <c r="F107" s="38">
        <v>1</v>
      </c>
      <c r="G107" s="16">
        <v>41705</v>
      </c>
      <c r="H107" s="16" t="s">
        <v>22</v>
      </c>
      <c r="I107" s="38">
        <v>1</v>
      </c>
      <c r="J107" s="83" t="s">
        <v>235</v>
      </c>
      <c r="K107" s="83" t="s">
        <v>39</v>
      </c>
      <c r="L107" s="83">
        <v>8</v>
      </c>
      <c r="M107" s="36">
        <f t="shared" si="10"/>
        <v>1041</v>
      </c>
      <c r="N107" s="37">
        <f t="shared" si="9"/>
        <v>100</v>
      </c>
    </row>
    <row r="108" spans="1:14" x14ac:dyDescent="0.3">
      <c r="A108" s="12">
        <v>68</v>
      </c>
      <c r="B108" s="84" t="s">
        <v>236</v>
      </c>
      <c r="C108" s="38">
        <v>976</v>
      </c>
      <c r="D108" s="38">
        <v>0</v>
      </c>
      <c r="E108" s="38" t="s">
        <v>17</v>
      </c>
      <c r="F108" s="38">
        <v>0</v>
      </c>
      <c r="G108" s="38" t="s">
        <v>17</v>
      </c>
      <c r="H108" s="38" t="s">
        <v>17</v>
      </c>
      <c r="I108" s="38" t="s">
        <v>17</v>
      </c>
      <c r="J108" s="83" t="s">
        <v>17</v>
      </c>
      <c r="K108" s="83" t="s">
        <v>17</v>
      </c>
      <c r="L108" s="83" t="s">
        <v>17</v>
      </c>
      <c r="M108" s="36">
        <f t="shared" si="10"/>
        <v>0</v>
      </c>
      <c r="N108" s="37">
        <f t="shared" si="9"/>
        <v>0</v>
      </c>
    </row>
    <row r="109" spans="1:14" x14ac:dyDescent="0.3">
      <c r="A109" s="12">
        <v>69</v>
      </c>
      <c r="B109" s="84" t="s">
        <v>237</v>
      </c>
      <c r="C109" s="38">
        <v>1618</v>
      </c>
      <c r="D109" s="38">
        <v>3</v>
      </c>
      <c r="E109" s="38" t="s">
        <v>238</v>
      </c>
      <c r="F109" s="38">
        <v>1</v>
      </c>
      <c r="G109" s="16">
        <v>41904</v>
      </c>
      <c r="H109" s="16" t="s">
        <v>22</v>
      </c>
      <c r="I109" s="38">
        <v>1</v>
      </c>
      <c r="J109" s="83" t="s">
        <v>219</v>
      </c>
      <c r="K109" s="83" t="s">
        <v>39</v>
      </c>
      <c r="L109" s="83">
        <v>8.3000000000000007</v>
      </c>
      <c r="M109" s="36">
        <f t="shared" si="10"/>
        <v>1618</v>
      </c>
      <c r="N109" s="37">
        <f t="shared" si="9"/>
        <v>100</v>
      </c>
    </row>
    <row r="110" spans="1:14" ht="15" thickBot="1" x14ac:dyDescent="0.35">
      <c r="A110" s="12">
        <v>70</v>
      </c>
      <c r="B110" s="84" t="s">
        <v>239</v>
      </c>
      <c r="C110" s="38">
        <v>1044</v>
      </c>
      <c r="D110" s="38">
        <v>0</v>
      </c>
      <c r="E110" s="38" t="s">
        <v>17</v>
      </c>
      <c r="F110" s="38">
        <v>0</v>
      </c>
      <c r="G110" s="38" t="s">
        <v>17</v>
      </c>
      <c r="H110" s="38" t="s">
        <v>17</v>
      </c>
      <c r="I110" s="38" t="s">
        <v>17</v>
      </c>
      <c r="J110" s="83" t="s">
        <v>17</v>
      </c>
      <c r="K110" s="83" t="s">
        <v>17</v>
      </c>
      <c r="L110" s="83" t="s">
        <v>17</v>
      </c>
      <c r="M110" s="36">
        <f t="shared" si="10"/>
        <v>0</v>
      </c>
      <c r="N110" s="37">
        <f t="shared" si="9"/>
        <v>0</v>
      </c>
    </row>
    <row r="111" spans="1:14" x14ac:dyDescent="0.3">
      <c r="A111" s="8"/>
      <c r="B111" s="9" t="s">
        <v>240</v>
      </c>
      <c r="C111" s="18"/>
      <c r="D111" s="18"/>
      <c r="E111" s="18"/>
      <c r="F111" s="18"/>
      <c r="G111" s="19"/>
      <c r="H111" s="19"/>
      <c r="I111" s="18"/>
      <c r="J111" s="29"/>
      <c r="K111" s="29"/>
      <c r="L111" s="29"/>
      <c r="M111" s="10"/>
      <c r="N111" s="11"/>
    </row>
    <row r="112" spans="1:14" x14ac:dyDescent="0.3">
      <c r="A112" s="12"/>
      <c r="B112" s="13">
        <f>C112</f>
        <v>14355</v>
      </c>
      <c r="C112" s="13">
        <f>SUM(C113:C117)</f>
        <v>14355</v>
      </c>
      <c r="D112" s="38"/>
      <c r="E112" s="38"/>
      <c r="F112" s="13">
        <f>SUM(F113:F117)</f>
        <v>9</v>
      </c>
      <c r="G112" s="13"/>
      <c r="H112" s="13"/>
      <c r="I112" s="13"/>
      <c r="J112" s="26">
        <f t="shared" ref="J112:L112" si="11">SUM(J113:J117)</f>
        <v>203.5</v>
      </c>
      <c r="K112" s="72">
        <f>K113+K114+K115+K116+K117</f>
        <v>103.5</v>
      </c>
      <c r="L112" s="26">
        <f t="shared" si="11"/>
        <v>92.5</v>
      </c>
      <c r="M112" s="14">
        <f>SUM(M113:M117)</f>
        <v>14355</v>
      </c>
      <c r="N112" s="67">
        <f t="shared" ref="N112:N117" si="12">M112/C112*100</f>
        <v>100</v>
      </c>
    </row>
    <row r="113" spans="1:14" x14ac:dyDescent="0.3">
      <c r="A113" s="12">
        <v>71</v>
      </c>
      <c r="B113" s="38" t="s">
        <v>241</v>
      </c>
      <c r="C113" s="38">
        <v>1676</v>
      </c>
      <c r="D113" s="38">
        <v>3</v>
      </c>
      <c r="E113" s="38" t="s">
        <v>242</v>
      </c>
      <c r="F113" s="38">
        <v>1</v>
      </c>
      <c r="G113" s="16">
        <v>41740</v>
      </c>
      <c r="H113" s="16" t="s">
        <v>22</v>
      </c>
      <c r="I113" s="38">
        <v>1</v>
      </c>
      <c r="J113" s="27" t="s">
        <v>243</v>
      </c>
      <c r="K113" s="27" t="s">
        <v>39</v>
      </c>
      <c r="L113" s="27">
        <v>9</v>
      </c>
      <c r="M113" s="36">
        <f>IF(F113*5000&gt;C113,C113,F113*5000)</f>
        <v>1676</v>
      </c>
      <c r="N113" s="37">
        <f t="shared" si="12"/>
        <v>100</v>
      </c>
    </row>
    <row r="114" spans="1:14" x14ac:dyDescent="0.3">
      <c r="A114" s="12">
        <v>72</v>
      </c>
      <c r="B114" s="38" t="s">
        <v>244</v>
      </c>
      <c r="C114" s="38">
        <v>7536</v>
      </c>
      <c r="D114" s="38">
        <v>1</v>
      </c>
      <c r="E114" s="38" t="s">
        <v>245</v>
      </c>
      <c r="F114" s="38">
        <v>5</v>
      </c>
      <c r="G114" s="16">
        <v>40921</v>
      </c>
      <c r="H114" s="16" t="s">
        <v>26</v>
      </c>
      <c r="I114" s="38">
        <v>1</v>
      </c>
      <c r="J114" s="27">
        <v>203.5</v>
      </c>
      <c r="K114" s="27" t="s">
        <v>246</v>
      </c>
      <c r="L114" s="27">
        <v>56.5</v>
      </c>
      <c r="M114" s="36">
        <f>IF(F114*5000&gt;C114,C114,F114*5000)</f>
        <v>7536</v>
      </c>
      <c r="N114" s="37">
        <f t="shared" si="12"/>
        <v>100</v>
      </c>
    </row>
    <row r="115" spans="1:14" x14ac:dyDescent="0.3">
      <c r="A115" s="12">
        <v>73</v>
      </c>
      <c r="B115" s="38" t="s">
        <v>247</v>
      </c>
      <c r="C115" s="38">
        <v>1734</v>
      </c>
      <c r="D115" s="38">
        <v>3</v>
      </c>
      <c r="E115" s="38" t="s">
        <v>248</v>
      </c>
      <c r="F115" s="38">
        <v>1</v>
      </c>
      <c r="G115" s="16">
        <v>41695</v>
      </c>
      <c r="H115" s="16" t="s">
        <v>22</v>
      </c>
      <c r="I115" s="38">
        <v>1</v>
      </c>
      <c r="J115" s="27" t="s">
        <v>243</v>
      </c>
      <c r="K115" s="27" t="s">
        <v>39</v>
      </c>
      <c r="L115" s="27">
        <v>9</v>
      </c>
      <c r="M115" s="36">
        <f>IF(F115*5000&gt;C115,C115,F115*5000)</f>
        <v>1734</v>
      </c>
      <c r="N115" s="37">
        <f t="shared" si="12"/>
        <v>100</v>
      </c>
    </row>
    <row r="116" spans="1:14" x14ac:dyDescent="0.3">
      <c r="A116" s="12">
        <v>74</v>
      </c>
      <c r="B116" s="38" t="s">
        <v>249</v>
      </c>
      <c r="C116" s="38">
        <v>1630</v>
      </c>
      <c r="D116" s="38">
        <v>3</v>
      </c>
      <c r="E116" s="38" t="s">
        <v>250</v>
      </c>
      <c r="F116" s="38">
        <v>1</v>
      </c>
      <c r="G116" s="16">
        <v>41738</v>
      </c>
      <c r="H116" s="16" t="s">
        <v>22</v>
      </c>
      <c r="I116" s="38">
        <v>1</v>
      </c>
      <c r="J116" s="27" t="s">
        <v>243</v>
      </c>
      <c r="K116" s="27" t="s">
        <v>39</v>
      </c>
      <c r="L116" s="27">
        <v>9</v>
      </c>
      <c r="M116" s="36">
        <f>IF(F116*5000&gt;C116,C116,F116*5000)</f>
        <v>1630</v>
      </c>
      <c r="N116" s="37">
        <f t="shared" si="12"/>
        <v>100</v>
      </c>
    </row>
    <row r="117" spans="1:14" ht="15" thickBot="1" x14ac:dyDescent="0.35">
      <c r="A117" s="12">
        <v>75</v>
      </c>
      <c r="B117" s="41" t="s">
        <v>251</v>
      </c>
      <c r="C117" s="41">
        <v>1779</v>
      </c>
      <c r="D117" s="38">
        <v>3</v>
      </c>
      <c r="E117" s="41" t="s">
        <v>252</v>
      </c>
      <c r="F117" s="41">
        <v>1</v>
      </c>
      <c r="G117" s="17">
        <v>41694</v>
      </c>
      <c r="H117" s="16" t="s">
        <v>22</v>
      </c>
      <c r="I117" s="41">
        <v>1</v>
      </c>
      <c r="J117" s="28" t="s">
        <v>136</v>
      </c>
      <c r="K117" s="28" t="s">
        <v>39</v>
      </c>
      <c r="L117" s="28">
        <v>9</v>
      </c>
      <c r="M117" s="39">
        <f>IF(F117*5000&gt;C117,C117,F117*5000)</f>
        <v>1779</v>
      </c>
      <c r="N117" s="40">
        <f t="shared" si="12"/>
        <v>100</v>
      </c>
    </row>
    <row r="118" spans="1:14" x14ac:dyDescent="0.3">
      <c r="A118" s="8"/>
      <c r="B118" s="9" t="s">
        <v>253</v>
      </c>
      <c r="C118" s="18"/>
      <c r="D118" s="18"/>
      <c r="E118" s="18"/>
      <c r="F118" s="18"/>
      <c r="G118" s="19"/>
      <c r="H118" s="19"/>
      <c r="I118" s="18"/>
      <c r="J118" s="29"/>
      <c r="K118" s="29"/>
      <c r="L118" s="29"/>
      <c r="M118" s="10"/>
      <c r="N118" s="11"/>
    </row>
    <row r="119" spans="1:14" x14ac:dyDescent="0.3">
      <c r="A119" s="12"/>
      <c r="B119" s="13">
        <f>C119</f>
        <v>18503</v>
      </c>
      <c r="C119" s="13">
        <f>SUM(C120:C127)</f>
        <v>18503</v>
      </c>
      <c r="D119" s="13"/>
      <c r="E119" s="13"/>
      <c r="F119" s="13">
        <f>SUM(F120:F127)</f>
        <v>19</v>
      </c>
      <c r="G119" s="50"/>
      <c r="H119" s="50"/>
      <c r="I119" s="13"/>
      <c r="J119" s="72">
        <f>J120+J121+J122+J123+J124+J125+J126+J127</f>
        <v>565.4</v>
      </c>
      <c r="K119" s="72">
        <f>K120+K121+K122+K123+K124+K125+K126+K127</f>
        <v>220.57999999999998</v>
      </c>
      <c r="L119" s="72">
        <f>L120+L121+L122+L123+L124+L125+L126+L127</f>
        <v>180.48</v>
      </c>
      <c r="M119" s="14">
        <f>SUM(M120:M127)</f>
        <v>18503</v>
      </c>
      <c r="N119" s="15">
        <f t="shared" ref="N119:N127" si="13">M119/C119*100</f>
        <v>100</v>
      </c>
    </row>
    <row r="120" spans="1:14" x14ac:dyDescent="0.3">
      <c r="A120" s="12">
        <v>76</v>
      </c>
      <c r="B120" s="38" t="s">
        <v>254</v>
      </c>
      <c r="C120" s="38">
        <v>1378</v>
      </c>
      <c r="D120" s="38">
        <v>3</v>
      </c>
      <c r="E120" s="38" t="s">
        <v>255</v>
      </c>
      <c r="F120" s="38">
        <v>2</v>
      </c>
      <c r="G120" s="16">
        <v>41628</v>
      </c>
      <c r="H120" s="16" t="s">
        <v>22</v>
      </c>
      <c r="I120" s="38">
        <v>1</v>
      </c>
      <c r="J120" s="76">
        <v>58.3</v>
      </c>
      <c r="K120" s="76">
        <v>36.85</v>
      </c>
      <c r="L120" s="76">
        <v>36.85</v>
      </c>
      <c r="M120" s="36">
        <f t="shared" ref="M120:M127" si="14">IF(F120*5000&gt;C120,C120,F120*5000)</f>
        <v>1378</v>
      </c>
      <c r="N120" s="37">
        <f t="shared" si="13"/>
        <v>100</v>
      </c>
    </row>
    <row r="121" spans="1:14" x14ac:dyDescent="0.3">
      <c r="A121" s="12">
        <v>77</v>
      </c>
      <c r="B121" s="38" t="s">
        <v>256</v>
      </c>
      <c r="C121" s="38">
        <v>9283</v>
      </c>
      <c r="D121" s="38">
        <v>1</v>
      </c>
      <c r="E121" s="38" t="s">
        <v>257</v>
      </c>
      <c r="F121" s="38">
        <v>10</v>
      </c>
      <c r="G121" s="16">
        <v>40920</v>
      </c>
      <c r="H121" s="16" t="s">
        <v>26</v>
      </c>
      <c r="I121" s="38">
        <v>1</v>
      </c>
      <c r="J121" s="76">
        <v>340.3</v>
      </c>
      <c r="K121" s="76">
        <v>80.63</v>
      </c>
      <c r="L121" s="76">
        <v>80.63</v>
      </c>
      <c r="M121" s="36">
        <f t="shared" si="14"/>
        <v>9283</v>
      </c>
      <c r="N121" s="37">
        <f t="shared" si="13"/>
        <v>100</v>
      </c>
    </row>
    <row r="122" spans="1:14" x14ac:dyDescent="0.3">
      <c r="A122" s="12">
        <v>78</v>
      </c>
      <c r="B122" s="38" t="s">
        <v>258</v>
      </c>
      <c r="C122" s="38">
        <v>652</v>
      </c>
      <c r="D122" s="38">
        <v>3</v>
      </c>
      <c r="E122" s="38" t="s">
        <v>259</v>
      </c>
      <c r="F122" s="38">
        <v>1</v>
      </c>
      <c r="G122" s="16">
        <v>41858</v>
      </c>
      <c r="H122" s="16" t="s">
        <v>22</v>
      </c>
      <c r="I122" s="38">
        <v>1</v>
      </c>
      <c r="J122" s="76" t="s">
        <v>260</v>
      </c>
      <c r="K122" s="76" t="s">
        <v>261</v>
      </c>
      <c r="L122" s="76" t="s">
        <v>262</v>
      </c>
      <c r="M122" s="36">
        <f t="shared" si="14"/>
        <v>652</v>
      </c>
      <c r="N122" s="37">
        <f t="shared" si="13"/>
        <v>100</v>
      </c>
    </row>
    <row r="123" spans="1:14" x14ac:dyDescent="0.3">
      <c r="A123" s="12">
        <v>79</v>
      </c>
      <c r="B123" s="38" t="s">
        <v>263</v>
      </c>
      <c r="C123" s="38">
        <v>1261</v>
      </c>
      <c r="D123" s="38">
        <v>3</v>
      </c>
      <c r="E123" s="38" t="s">
        <v>264</v>
      </c>
      <c r="F123" s="38">
        <v>1</v>
      </c>
      <c r="G123" s="16">
        <v>41635</v>
      </c>
      <c r="H123" s="16" t="s">
        <v>22</v>
      </c>
      <c r="I123" s="38">
        <v>1</v>
      </c>
      <c r="J123" s="76" t="s">
        <v>265</v>
      </c>
      <c r="K123" s="76" t="s">
        <v>266</v>
      </c>
      <c r="L123" s="76" t="s">
        <v>262</v>
      </c>
      <c r="M123" s="36">
        <f t="shared" si="14"/>
        <v>1261</v>
      </c>
      <c r="N123" s="37">
        <f t="shared" si="13"/>
        <v>100</v>
      </c>
    </row>
    <row r="124" spans="1:14" x14ac:dyDescent="0.3">
      <c r="A124" s="12">
        <v>80</v>
      </c>
      <c r="B124" s="38" t="s">
        <v>267</v>
      </c>
      <c r="C124" s="38">
        <v>989</v>
      </c>
      <c r="D124" s="38">
        <v>3</v>
      </c>
      <c r="E124" s="38" t="s">
        <v>268</v>
      </c>
      <c r="F124" s="38">
        <v>1</v>
      </c>
      <c r="G124" s="16">
        <v>41635</v>
      </c>
      <c r="H124" s="16" t="s">
        <v>22</v>
      </c>
      <c r="I124" s="38">
        <v>1</v>
      </c>
      <c r="J124" s="76" t="s">
        <v>269</v>
      </c>
      <c r="K124" s="76" t="s">
        <v>270</v>
      </c>
      <c r="L124" s="76" t="s">
        <v>262</v>
      </c>
      <c r="M124" s="36">
        <f t="shared" si="14"/>
        <v>989</v>
      </c>
      <c r="N124" s="37">
        <f t="shared" si="13"/>
        <v>100</v>
      </c>
    </row>
    <row r="125" spans="1:14" x14ac:dyDescent="0.3">
      <c r="A125" s="12">
        <v>81</v>
      </c>
      <c r="B125" s="38" t="s">
        <v>271</v>
      </c>
      <c r="C125" s="38">
        <v>1553</v>
      </c>
      <c r="D125" s="38">
        <v>3</v>
      </c>
      <c r="E125" s="38" t="s">
        <v>272</v>
      </c>
      <c r="F125" s="38">
        <v>1</v>
      </c>
      <c r="G125" s="16">
        <v>41635</v>
      </c>
      <c r="H125" s="16" t="s">
        <v>22</v>
      </c>
      <c r="I125" s="38">
        <v>1</v>
      </c>
      <c r="J125" s="76" t="s">
        <v>273</v>
      </c>
      <c r="K125" s="76" t="s">
        <v>74</v>
      </c>
      <c r="L125" s="76" t="s">
        <v>262</v>
      </c>
      <c r="M125" s="36">
        <f t="shared" si="14"/>
        <v>1553</v>
      </c>
      <c r="N125" s="37">
        <f t="shared" si="13"/>
        <v>100</v>
      </c>
    </row>
    <row r="126" spans="1:14" ht="92.4" x14ac:dyDescent="0.3">
      <c r="A126" s="12">
        <v>82</v>
      </c>
      <c r="B126" s="148" t="s">
        <v>274</v>
      </c>
      <c r="C126" s="148">
        <v>2018</v>
      </c>
      <c r="D126" s="148">
        <v>3</v>
      </c>
      <c r="E126" s="148" t="s">
        <v>987</v>
      </c>
      <c r="F126" s="148">
        <v>1</v>
      </c>
      <c r="G126" s="16" t="s">
        <v>986</v>
      </c>
      <c r="H126" s="16" t="s">
        <v>22</v>
      </c>
      <c r="I126" s="148">
        <v>1</v>
      </c>
      <c r="J126" s="76" t="s">
        <v>275</v>
      </c>
      <c r="K126" s="76" t="s">
        <v>276</v>
      </c>
      <c r="L126" s="76">
        <v>9.1999999999999993</v>
      </c>
      <c r="M126" s="149">
        <f t="shared" si="14"/>
        <v>2018</v>
      </c>
      <c r="N126" s="150">
        <f t="shared" si="13"/>
        <v>100</v>
      </c>
    </row>
    <row r="127" spans="1:14" ht="15" thickBot="1" x14ac:dyDescent="0.35">
      <c r="A127" s="12">
        <v>83</v>
      </c>
      <c r="B127" s="41" t="s">
        <v>277</v>
      </c>
      <c r="C127" s="41">
        <v>1369</v>
      </c>
      <c r="D127" s="38">
        <v>3</v>
      </c>
      <c r="E127" s="41" t="s">
        <v>278</v>
      </c>
      <c r="F127" s="41">
        <v>2</v>
      </c>
      <c r="G127" s="17">
        <v>41316</v>
      </c>
      <c r="H127" s="41" t="s">
        <v>22</v>
      </c>
      <c r="I127" s="41">
        <v>1</v>
      </c>
      <c r="J127" s="85">
        <v>45.5</v>
      </c>
      <c r="K127" s="85">
        <v>21.8</v>
      </c>
      <c r="L127" s="85">
        <v>21.8</v>
      </c>
      <c r="M127" s="39">
        <f t="shared" si="14"/>
        <v>1369</v>
      </c>
      <c r="N127" s="40">
        <f t="shared" si="13"/>
        <v>100</v>
      </c>
    </row>
    <row r="128" spans="1:14" x14ac:dyDescent="0.3">
      <c r="A128" s="8"/>
      <c r="B128" s="9" t="s">
        <v>279</v>
      </c>
      <c r="C128" s="18"/>
      <c r="D128" s="18"/>
      <c r="E128" s="18"/>
      <c r="F128" s="18"/>
      <c r="G128" s="19"/>
      <c r="H128" s="18"/>
      <c r="I128" s="18"/>
      <c r="J128" s="29"/>
      <c r="K128" s="29"/>
      <c r="L128" s="29"/>
      <c r="M128" s="10"/>
      <c r="N128" s="11"/>
    </row>
    <row r="129" spans="1:14" x14ac:dyDescent="0.3">
      <c r="A129" s="12"/>
      <c r="B129" s="13">
        <f>C129</f>
        <v>17499</v>
      </c>
      <c r="C129" s="13">
        <f>SUM(C130:C138)</f>
        <v>17499</v>
      </c>
      <c r="D129" s="13"/>
      <c r="E129" s="13"/>
      <c r="F129" s="13">
        <f>SUM(F130:F138)</f>
        <v>18</v>
      </c>
      <c r="G129" s="50"/>
      <c r="H129" s="13"/>
      <c r="I129" s="13"/>
      <c r="J129" s="72">
        <f>SUM(J130:J138)</f>
        <v>627.03</v>
      </c>
      <c r="K129" s="72">
        <f>K130+K131+K132+K133+K134+K135+K136+K137+K138</f>
        <v>349.40000000000003</v>
      </c>
      <c r="L129" s="72">
        <f t="shared" ref="L129" si="15">SUM(L130:L138)</f>
        <v>279.40000000000003</v>
      </c>
      <c r="M129" s="14">
        <f>SUM(M130:M138)</f>
        <v>17499</v>
      </c>
      <c r="N129" s="67">
        <f t="shared" ref="N129:N138" si="16">M129/C129*100</f>
        <v>100</v>
      </c>
    </row>
    <row r="130" spans="1:14" x14ac:dyDescent="0.3">
      <c r="A130" s="12">
        <v>84</v>
      </c>
      <c r="B130" s="38" t="s">
        <v>280</v>
      </c>
      <c r="C130" s="38">
        <v>2739</v>
      </c>
      <c r="D130" s="38">
        <v>3</v>
      </c>
      <c r="E130" s="38" t="s">
        <v>281</v>
      </c>
      <c r="F130" s="38">
        <v>1</v>
      </c>
      <c r="G130" s="16">
        <v>41635</v>
      </c>
      <c r="H130" s="16" t="s">
        <v>22</v>
      </c>
      <c r="I130" s="38">
        <v>1</v>
      </c>
      <c r="J130" s="76">
        <v>30.8</v>
      </c>
      <c r="K130" s="76" t="s">
        <v>282</v>
      </c>
      <c r="L130" s="76">
        <v>20.8</v>
      </c>
      <c r="M130" s="36">
        <f t="shared" ref="M130:M138" si="17">IF(F130*5000&gt;C130,C130,F130*5000)</f>
        <v>2739</v>
      </c>
      <c r="N130" s="37">
        <f t="shared" si="16"/>
        <v>100</v>
      </c>
    </row>
    <row r="131" spans="1:14" x14ac:dyDescent="0.3">
      <c r="A131" s="12">
        <v>85</v>
      </c>
      <c r="B131" s="38" t="s">
        <v>283</v>
      </c>
      <c r="C131" s="38">
        <v>6716</v>
      </c>
      <c r="D131" s="38">
        <v>1</v>
      </c>
      <c r="E131" s="38" t="s">
        <v>284</v>
      </c>
      <c r="F131" s="38">
        <v>10</v>
      </c>
      <c r="G131" s="16">
        <v>41474</v>
      </c>
      <c r="H131" s="16" t="s">
        <v>26</v>
      </c>
      <c r="I131" s="38">
        <v>1</v>
      </c>
      <c r="J131" s="76">
        <v>338.63</v>
      </c>
      <c r="K131" s="76" t="s">
        <v>285</v>
      </c>
      <c r="L131" s="76">
        <v>105</v>
      </c>
      <c r="M131" s="36">
        <f t="shared" si="17"/>
        <v>6716</v>
      </c>
      <c r="N131" s="37">
        <f t="shared" si="16"/>
        <v>100</v>
      </c>
    </row>
    <row r="132" spans="1:14" x14ac:dyDescent="0.3">
      <c r="A132" s="12">
        <v>86</v>
      </c>
      <c r="B132" s="38" t="s">
        <v>286</v>
      </c>
      <c r="C132" s="38">
        <v>1095</v>
      </c>
      <c r="D132" s="38">
        <v>3</v>
      </c>
      <c r="E132" s="38" t="s">
        <v>287</v>
      </c>
      <c r="F132" s="38">
        <v>1</v>
      </c>
      <c r="G132" s="16">
        <v>41722</v>
      </c>
      <c r="H132" s="16" t="s">
        <v>22</v>
      </c>
      <c r="I132" s="38">
        <v>1</v>
      </c>
      <c r="J132" s="76">
        <v>46.8</v>
      </c>
      <c r="K132" s="76" t="s">
        <v>288</v>
      </c>
      <c r="L132" s="76">
        <v>38.799999999999997</v>
      </c>
      <c r="M132" s="36">
        <f t="shared" si="17"/>
        <v>1095</v>
      </c>
      <c r="N132" s="37">
        <f t="shared" si="16"/>
        <v>100</v>
      </c>
    </row>
    <row r="133" spans="1:14" x14ac:dyDescent="0.3">
      <c r="A133" s="12">
        <v>87</v>
      </c>
      <c r="B133" s="38" t="s">
        <v>289</v>
      </c>
      <c r="C133" s="38">
        <v>1780</v>
      </c>
      <c r="D133" s="38">
        <v>3</v>
      </c>
      <c r="E133" s="38" t="s">
        <v>290</v>
      </c>
      <c r="F133" s="38">
        <v>1</v>
      </c>
      <c r="G133" s="16">
        <v>41635</v>
      </c>
      <c r="H133" s="16" t="s">
        <v>22</v>
      </c>
      <c r="I133" s="38">
        <v>1</v>
      </c>
      <c r="J133" s="76">
        <v>90</v>
      </c>
      <c r="K133" s="76" t="s">
        <v>291</v>
      </c>
      <c r="L133" s="76">
        <v>82</v>
      </c>
      <c r="M133" s="36">
        <f t="shared" si="17"/>
        <v>1780</v>
      </c>
      <c r="N133" s="37">
        <f t="shared" si="16"/>
        <v>100</v>
      </c>
    </row>
    <row r="134" spans="1:14" x14ac:dyDescent="0.3">
      <c r="A134" s="12">
        <v>88</v>
      </c>
      <c r="B134" s="38" t="s">
        <v>292</v>
      </c>
      <c r="C134" s="38">
        <v>1004</v>
      </c>
      <c r="D134" s="38">
        <v>3</v>
      </c>
      <c r="E134" s="38" t="s">
        <v>293</v>
      </c>
      <c r="F134" s="38">
        <v>1</v>
      </c>
      <c r="G134" s="16">
        <v>41695</v>
      </c>
      <c r="H134" s="16" t="s">
        <v>22</v>
      </c>
      <c r="I134" s="38">
        <v>1</v>
      </c>
      <c r="J134" s="76">
        <v>15</v>
      </c>
      <c r="K134" s="76" t="s">
        <v>39</v>
      </c>
      <c r="L134" s="76">
        <v>7</v>
      </c>
      <c r="M134" s="36">
        <f t="shared" si="17"/>
        <v>1004</v>
      </c>
      <c r="N134" s="37">
        <f t="shared" si="16"/>
        <v>100</v>
      </c>
    </row>
    <row r="135" spans="1:14" x14ac:dyDescent="0.3">
      <c r="A135" s="12">
        <v>89</v>
      </c>
      <c r="B135" s="38" t="s">
        <v>294</v>
      </c>
      <c r="C135" s="38">
        <v>974</v>
      </c>
      <c r="D135" s="38">
        <v>3</v>
      </c>
      <c r="E135" s="38" t="s">
        <v>295</v>
      </c>
      <c r="F135" s="38">
        <v>1</v>
      </c>
      <c r="G135" s="16">
        <v>41710</v>
      </c>
      <c r="H135" s="16" t="s">
        <v>22</v>
      </c>
      <c r="I135" s="38">
        <v>1</v>
      </c>
      <c r="J135" s="76">
        <v>15</v>
      </c>
      <c r="K135" s="76" t="s">
        <v>39</v>
      </c>
      <c r="L135" s="76">
        <v>7</v>
      </c>
      <c r="M135" s="36">
        <f t="shared" si="17"/>
        <v>974</v>
      </c>
      <c r="N135" s="37">
        <f t="shared" si="16"/>
        <v>100</v>
      </c>
    </row>
    <row r="136" spans="1:14" ht="26.4" x14ac:dyDescent="0.3">
      <c r="A136" s="12">
        <v>90</v>
      </c>
      <c r="B136" s="38" t="s">
        <v>296</v>
      </c>
      <c r="C136" s="38">
        <v>974</v>
      </c>
      <c r="D136" s="38">
        <v>3</v>
      </c>
      <c r="E136" s="38" t="s">
        <v>297</v>
      </c>
      <c r="F136" s="38">
        <v>1</v>
      </c>
      <c r="G136" s="16">
        <v>41691</v>
      </c>
      <c r="H136" s="16" t="s">
        <v>22</v>
      </c>
      <c r="I136" s="38">
        <v>1</v>
      </c>
      <c r="J136" s="76">
        <v>12</v>
      </c>
      <c r="K136" s="76" t="s">
        <v>39</v>
      </c>
      <c r="L136" s="76">
        <v>4</v>
      </c>
      <c r="M136" s="36">
        <f t="shared" si="17"/>
        <v>974</v>
      </c>
      <c r="N136" s="37">
        <f t="shared" si="16"/>
        <v>100</v>
      </c>
    </row>
    <row r="137" spans="1:14" x14ac:dyDescent="0.3">
      <c r="A137" s="12">
        <v>91</v>
      </c>
      <c r="B137" s="38" t="s">
        <v>298</v>
      </c>
      <c r="C137" s="38">
        <v>924</v>
      </c>
      <c r="D137" s="38">
        <v>3</v>
      </c>
      <c r="E137" s="38" t="s">
        <v>299</v>
      </c>
      <c r="F137" s="38">
        <v>1</v>
      </c>
      <c r="G137" s="16">
        <v>41732</v>
      </c>
      <c r="H137" s="16" t="s">
        <v>22</v>
      </c>
      <c r="I137" s="38">
        <v>1</v>
      </c>
      <c r="J137" s="76">
        <v>56</v>
      </c>
      <c r="K137" s="76" t="s">
        <v>300</v>
      </c>
      <c r="L137" s="76" t="s">
        <v>300</v>
      </c>
      <c r="M137" s="36">
        <f t="shared" si="17"/>
        <v>924</v>
      </c>
      <c r="N137" s="37">
        <f t="shared" si="16"/>
        <v>100</v>
      </c>
    </row>
    <row r="138" spans="1:14" ht="15" thickBot="1" x14ac:dyDescent="0.35">
      <c r="A138" s="12">
        <v>92</v>
      </c>
      <c r="B138" s="41" t="s">
        <v>301</v>
      </c>
      <c r="C138" s="41">
        <v>1293</v>
      </c>
      <c r="D138" s="38">
        <v>3</v>
      </c>
      <c r="E138" s="41" t="s">
        <v>302</v>
      </c>
      <c r="F138" s="41">
        <v>1</v>
      </c>
      <c r="G138" s="17">
        <v>41690</v>
      </c>
      <c r="H138" s="16" t="s">
        <v>22</v>
      </c>
      <c r="I138" s="41">
        <v>1</v>
      </c>
      <c r="J138" s="85">
        <v>22.8</v>
      </c>
      <c r="K138" s="85" t="s">
        <v>303</v>
      </c>
      <c r="L138" s="85">
        <v>14.8</v>
      </c>
      <c r="M138" s="39">
        <f t="shared" si="17"/>
        <v>1293</v>
      </c>
      <c r="N138" s="40">
        <f t="shared" si="16"/>
        <v>100</v>
      </c>
    </row>
    <row r="139" spans="1:14" x14ac:dyDescent="0.3">
      <c r="A139" s="8"/>
      <c r="B139" s="9" t="s">
        <v>304</v>
      </c>
      <c r="C139" s="18"/>
      <c r="D139" s="18"/>
      <c r="E139" s="18"/>
      <c r="F139" s="18"/>
      <c r="G139" s="19"/>
      <c r="H139" s="18"/>
      <c r="I139" s="18"/>
      <c r="J139" s="29"/>
      <c r="K139" s="29"/>
      <c r="L139" s="29"/>
      <c r="M139" s="10"/>
      <c r="N139" s="11"/>
    </row>
    <row r="140" spans="1:14" x14ac:dyDescent="0.3">
      <c r="A140" s="12"/>
      <c r="B140" s="13">
        <f>C140</f>
        <v>23717</v>
      </c>
      <c r="C140" s="13">
        <f>SUM(C141:C153)</f>
        <v>23717</v>
      </c>
      <c r="D140" s="13"/>
      <c r="E140" s="13"/>
      <c r="F140" s="13">
        <f>SUM(F141:F153)</f>
        <v>20</v>
      </c>
      <c r="G140" s="50"/>
      <c r="H140" s="13"/>
      <c r="I140" s="13"/>
      <c r="J140" s="49">
        <f>SUM(J141:J153)</f>
        <v>529.6</v>
      </c>
      <c r="K140" s="49">
        <f>K141+K142+K143+K144+K145+K146+K147+K148+K149+K149+K150+K151+K152+K153</f>
        <v>285.89</v>
      </c>
      <c r="L140" s="49">
        <f>L141+L142+L143+L144+L145+L146+L147+L148+L149+L149+L150+L151+L152+L153</f>
        <v>267.2</v>
      </c>
      <c r="M140" s="14">
        <f>SUM(M141:M153)</f>
        <v>23717</v>
      </c>
      <c r="N140" s="67">
        <f t="shared" ref="N140:N153" si="18">M140/C140*100</f>
        <v>100</v>
      </c>
    </row>
    <row r="141" spans="1:14" x14ac:dyDescent="0.3">
      <c r="A141" s="12">
        <v>93</v>
      </c>
      <c r="B141" s="38" t="s">
        <v>305</v>
      </c>
      <c r="C141" s="38">
        <v>593</v>
      </c>
      <c r="D141" s="38">
        <v>3</v>
      </c>
      <c r="E141" s="38" t="s">
        <v>306</v>
      </c>
      <c r="F141" s="38">
        <v>1</v>
      </c>
      <c r="G141" s="16">
        <v>41633</v>
      </c>
      <c r="H141" s="16" t="s">
        <v>22</v>
      </c>
      <c r="I141" s="38">
        <v>1</v>
      </c>
      <c r="J141" s="83">
        <v>15</v>
      </c>
      <c r="K141" s="83" t="s">
        <v>39</v>
      </c>
      <c r="L141" s="83" t="s">
        <v>307</v>
      </c>
      <c r="M141" s="36">
        <f t="shared" ref="M141:M153" si="19">IF(F141*5000&gt;C141,C141,F141*5000)</f>
        <v>593</v>
      </c>
      <c r="N141" s="37">
        <f t="shared" si="18"/>
        <v>100</v>
      </c>
    </row>
    <row r="142" spans="1:14" x14ac:dyDescent="0.3">
      <c r="A142" s="12">
        <v>94</v>
      </c>
      <c r="B142" s="38" t="s">
        <v>308</v>
      </c>
      <c r="C142" s="38">
        <v>9258</v>
      </c>
      <c r="D142" s="38">
        <v>1</v>
      </c>
      <c r="E142" s="38" t="s">
        <v>309</v>
      </c>
      <c r="F142" s="38">
        <v>8</v>
      </c>
      <c r="G142" s="16">
        <v>40933</v>
      </c>
      <c r="H142" s="16" t="s">
        <v>26</v>
      </c>
      <c r="I142" s="38">
        <v>1</v>
      </c>
      <c r="J142" s="83">
        <v>254.6</v>
      </c>
      <c r="K142" s="83" t="s">
        <v>310</v>
      </c>
      <c r="L142" s="83">
        <v>172.2</v>
      </c>
      <c r="M142" s="36">
        <f t="shared" si="19"/>
        <v>9258</v>
      </c>
      <c r="N142" s="37">
        <f t="shared" si="18"/>
        <v>100</v>
      </c>
    </row>
    <row r="143" spans="1:14" x14ac:dyDescent="0.3">
      <c r="A143" s="12">
        <v>95</v>
      </c>
      <c r="B143" s="38" t="s">
        <v>311</v>
      </c>
      <c r="C143" s="38">
        <v>1515</v>
      </c>
      <c r="D143" s="38">
        <v>3</v>
      </c>
      <c r="E143" s="38" t="s">
        <v>312</v>
      </c>
      <c r="F143" s="38">
        <v>1</v>
      </c>
      <c r="G143" s="16">
        <v>41626</v>
      </c>
      <c r="H143" s="16" t="s">
        <v>22</v>
      </c>
      <c r="I143" s="38">
        <v>1</v>
      </c>
      <c r="J143" s="83">
        <v>35</v>
      </c>
      <c r="K143" s="83" t="s">
        <v>313</v>
      </c>
      <c r="L143" s="83" t="s">
        <v>314</v>
      </c>
      <c r="M143" s="36">
        <f t="shared" si="19"/>
        <v>1515</v>
      </c>
      <c r="N143" s="37">
        <f t="shared" si="18"/>
        <v>100</v>
      </c>
    </row>
    <row r="144" spans="1:14" x14ac:dyDescent="0.3">
      <c r="A144" s="12">
        <v>96</v>
      </c>
      <c r="B144" s="38" t="s">
        <v>315</v>
      </c>
      <c r="C144" s="38">
        <v>870</v>
      </c>
      <c r="D144" s="38">
        <v>3</v>
      </c>
      <c r="E144" s="38" t="s">
        <v>316</v>
      </c>
      <c r="F144" s="38">
        <v>1</v>
      </c>
      <c r="G144" s="16">
        <v>41604</v>
      </c>
      <c r="H144" s="16" t="s">
        <v>22</v>
      </c>
      <c r="I144" s="38">
        <v>1</v>
      </c>
      <c r="J144" s="83">
        <v>15</v>
      </c>
      <c r="K144" s="83" t="s">
        <v>39</v>
      </c>
      <c r="L144" s="83" t="s">
        <v>307</v>
      </c>
      <c r="M144" s="36">
        <f t="shared" si="19"/>
        <v>870</v>
      </c>
      <c r="N144" s="37">
        <f t="shared" si="18"/>
        <v>100</v>
      </c>
    </row>
    <row r="145" spans="1:14" x14ac:dyDescent="0.3">
      <c r="A145" s="12">
        <v>97</v>
      </c>
      <c r="B145" s="38" t="s">
        <v>317</v>
      </c>
      <c r="C145" s="38">
        <v>1680</v>
      </c>
      <c r="D145" s="38">
        <v>3</v>
      </c>
      <c r="E145" s="38" t="s">
        <v>318</v>
      </c>
      <c r="F145" s="38">
        <v>1</v>
      </c>
      <c r="G145" s="16">
        <v>41626</v>
      </c>
      <c r="H145" s="16" t="s">
        <v>22</v>
      </c>
      <c r="I145" s="38">
        <v>1</v>
      </c>
      <c r="J145" s="83">
        <v>20</v>
      </c>
      <c r="K145" s="83" t="s">
        <v>41</v>
      </c>
      <c r="L145" s="83" t="s">
        <v>314</v>
      </c>
      <c r="M145" s="36">
        <f t="shared" si="19"/>
        <v>1680</v>
      </c>
      <c r="N145" s="37">
        <f t="shared" si="18"/>
        <v>100</v>
      </c>
    </row>
    <row r="146" spans="1:14" x14ac:dyDescent="0.3">
      <c r="A146" s="12">
        <v>98</v>
      </c>
      <c r="B146" s="38" t="s">
        <v>319</v>
      </c>
      <c r="C146" s="38">
        <v>1159</v>
      </c>
      <c r="D146" s="38">
        <v>3</v>
      </c>
      <c r="E146" s="38" t="s">
        <v>320</v>
      </c>
      <c r="F146" s="38">
        <v>1</v>
      </c>
      <c r="G146" s="16">
        <v>41635</v>
      </c>
      <c r="H146" s="16" t="s">
        <v>22</v>
      </c>
      <c r="I146" s="38">
        <v>1</v>
      </c>
      <c r="J146" s="83">
        <v>25</v>
      </c>
      <c r="K146" s="83" t="s">
        <v>128</v>
      </c>
      <c r="L146" s="83" t="s">
        <v>314</v>
      </c>
      <c r="M146" s="36">
        <f t="shared" si="19"/>
        <v>1159</v>
      </c>
      <c r="N146" s="37">
        <f t="shared" si="18"/>
        <v>100</v>
      </c>
    </row>
    <row r="147" spans="1:14" x14ac:dyDescent="0.3">
      <c r="A147" s="12">
        <v>99</v>
      </c>
      <c r="B147" s="38" t="s">
        <v>321</v>
      </c>
      <c r="C147" s="38">
        <v>2201</v>
      </c>
      <c r="D147" s="38">
        <v>3</v>
      </c>
      <c r="E147" s="38" t="s">
        <v>322</v>
      </c>
      <c r="F147" s="38">
        <v>1</v>
      </c>
      <c r="G147" s="16">
        <v>41635</v>
      </c>
      <c r="H147" s="16" t="s">
        <v>22</v>
      </c>
      <c r="I147" s="38">
        <v>1</v>
      </c>
      <c r="J147" s="83">
        <v>15</v>
      </c>
      <c r="K147" s="83" t="s">
        <v>39</v>
      </c>
      <c r="L147" s="83" t="s">
        <v>307</v>
      </c>
      <c r="M147" s="36">
        <f t="shared" si="19"/>
        <v>2201</v>
      </c>
      <c r="N147" s="37">
        <f t="shared" si="18"/>
        <v>100</v>
      </c>
    </row>
    <row r="148" spans="1:14" x14ac:dyDescent="0.3">
      <c r="A148" s="12">
        <v>100</v>
      </c>
      <c r="B148" s="38" t="s">
        <v>323</v>
      </c>
      <c r="C148" s="38">
        <v>1277</v>
      </c>
      <c r="D148" s="38">
        <v>3</v>
      </c>
      <c r="E148" s="38" t="s">
        <v>324</v>
      </c>
      <c r="F148" s="38">
        <v>1</v>
      </c>
      <c r="G148" s="16">
        <v>41331</v>
      </c>
      <c r="H148" s="16" t="s">
        <v>22</v>
      </c>
      <c r="I148" s="38">
        <v>1</v>
      </c>
      <c r="J148" s="83">
        <v>25</v>
      </c>
      <c r="K148" s="83" t="s">
        <v>128</v>
      </c>
      <c r="L148" s="83" t="s">
        <v>314</v>
      </c>
      <c r="M148" s="36">
        <f t="shared" si="19"/>
        <v>1277</v>
      </c>
      <c r="N148" s="37">
        <f t="shared" si="18"/>
        <v>100</v>
      </c>
    </row>
    <row r="149" spans="1:14" x14ac:dyDescent="0.3">
      <c r="A149" s="12">
        <v>101</v>
      </c>
      <c r="B149" s="38" t="s">
        <v>325</v>
      </c>
      <c r="C149" s="38">
        <v>1905</v>
      </c>
      <c r="D149" s="38">
        <v>3</v>
      </c>
      <c r="E149" s="38" t="s">
        <v>326</v>
      </c>
      <c r="F149" s="38">
        <v>1</v>
      </c>
      <c r="G149" s="16">
        <v>41303</v>
      </c>
      <c r="H149" s="16" t="s">
        <v>22</v>
      </c>
      <c r="I149" s="38">
        <v>1</v>
      </c>
      <c r="J149" s="83">
        <v>25</v>
      </c>
      <c r="K149" s="83" t="s">
        <v>128</v>
      </c>
      <c r="L149" s="83" t="s">
        <v>314</v>
      </c>
      <c r="M149" s="36">
        <f t="shared" si="19"/>
        <v>1905</v>
      </c>
      <c r="N149" s="37">
        <f t="shared" si="18"/>
        <v>100</v>
      </c>
    </row>
    <row r="150" spans="1:14" x14ac:dyDescent="0.3">
      <c r="A150" s="12">
        <v>102</v>
      </c>
      <c r="B150" s="38" t="s">
        <v>327</v>
      </c>
      <c r="C150" s="38">
        <v>1050</v>
      </c>
      <c r="D150" s="38">
        <v>3</v>
      </c>
      <c r="E150" s="38" t="s">
        <v>328</v>
      </c>
      <c r="F150" s="38">
        <v>1</v>
      </c>
      <c r="G150" s="16">
        <v>41628</v>
      </c>
      <c r="H150" s="16" t="s">
        <v>22</v>
      </c>
      <c r="I150" s="38">
        <v>1</v>
      </c>
      <c r="J150" s="83">
        <v>30</v>
      </c>
      <c r="K150" s="83" t="s">
        <v>329</v>
      </c>
      <c r="L150" s="83" t="s">
        <v>314</v>
      </c>
      <c r="M150" s="36">
        <f t="shared" si="19"/>
        <v>1050</v>
      </c>
      <c r="N150" s="37">
        <f t="shared" si="18"/>
        <v>100</v>
      </c>
    </row>
    <row r="151" spans="1:14" x14ac:dyDescent="0.3">
      <c r="A151" s="12">
        <v>103</v>
      </c>
      <c r="B151" s="38" t="s">
        <v>330</v>
      </c>
      <c r="C151" s="38">
        <v>1093</v>
      </c>
      <c r="D151" s="38">
        <v>3</v>
      </c>
      <c r="E151" s="38" t="s">
        <v>331</v>
      </c>
      <c r="F151" s="38">
        <v>1</v>
      </c>
      <c r="G151" s="16">
        <v>41633</v>
      </c>
      <c r="H151" s="16" t="s">
        <v>22</v>
      </c>
      <c r="I151" s="38">
        <v>1</v>
      </c>
      <c r="J151" s="83">
        <v>25</v>
      </c>
      <c r="K151" s="83" t="s">
        <v>128</v>
      </c>
      <c r="L151" s="83" t="s">
        <v>314</v>
      </c>
      <c r="M151" s="36">
        <f t="shared" si="19"/>
        <v>1093</v>
      </c>
      <c r="N151" s="37">
        <f t="shared" si="18"/>
        <v>100</v>
      </c>
    </row>
    <row r="152" spans="1:14" x14ac:dyDescent="0.3">
      <c r="A152" s="12">
        <v>104</v>
      </c>
      <c r="B152" s="38" t="s">
        <v>332</v>
      </c>
      <c r="C152" s="38">
        <v>637</v>
      </c>
      <c r="D152" s="38">
        <v>3</v>
      </c>
      <c r="E152" s="38" t="s">
        <v>333</v>
      </c>
      <c r="F152" s="38">
        <v>1</v>
      </c>
      <c r="G152" s="16">
        <v>41638</v>
      </c>
      <c r="H152" s="16" t="s">
        <v>22</v>
      </c>
      <c r="I152" s="38">
        <v>1</v>
      </c>
      <c r="J152" s="83">
        <v>25</v>
      </c>
      <c r="K152" s="83" t="s">
        <v>128</v>
      </c>
      <c r="L152" s="83" t="s">
        <v>314</v>
      </c>
      <c r="M152" s="36">
        <f t="shared" si="19"/>
        <v>637</v>
      </c>
      <c r="N152" s="37">
        <f t="shared" si="18"/>
        <v>100</v>
      </c>
    </row>
    <row r="153" spans="1:14" ht="93" thickBot="1" x14ac:dyDescent="0.35">
      <c r="A153" s="12">
        <v>105</v>
      </c>
      <c r="B153" s="41" t="s">
        <v>334</v>
      </c>
      <c r="C153" s="41">
        <v>479</v>
      </c>
      <c r="D153" s="38">
        <v>3</v>
      </c>
      <c r="E153" s="41" t="s">
        <v>335</v>
      </c>
      <c r="F153" s="41">
        <v>1</v>
      </c>
      <c r="G153" s="17" t="s">
        <v>336</v>
      </c>
      <c r="H153" s="16" t="s">
        <v>22</v>
      </c>
      <c r="I153" s="41">
        <v>1</v>
      </c>
      <c r="J153" s="86">
        <v>20</v>
      </c>
      <c r="K153" s="87" t="s">
        <v>41</v>
      </c>
      <c r="L153" s="87" t="s">
        <v>314</v>
      </c>
      <c r="M153" s="39">
        <f t="shared" si="19"/>
        <v>479</v>
      </c>
      <c r="N153" s="40">
        <f t="shared" si="18"/>
        <v>100</v>
      </c>
    </row>
    <row r="154" spans="1:14" x14ac:dyDescent="0.3">
      <c r="A154" s="8"/>
      <c r="B154" s="9" t="s">
        <v>337</v>
      </c>
      <c r="C154" s="18"/>
      <c r="D154" s="18"/>
      <c r="E154" s="18"/>
      <c r="F154" s="18"/>
      <c r="G154" s="19"/>
      <c r="H154" s="18"/>
      <c r="I154" s="18"/>
      <c r="J154" s="29"/>
      <c r="K154" s="29"/>
      <c r="L154" s="29"/>
      <c r="M154" s="10"/>
      <c r="N154" s="11"/>
    </row>
    <row r="155" spans="1:14" x14ac:dyDescent="0.3">
      <c r="A155" s="12"/>
      <c r="B155" s="13">
        <f>C155</f>
        <v>99500</v>
      </c>
      <c r="C155" s="13">
        <f>SUM(C156:C174)</f>
        <v>99500</v>
      </c>
      <c r="D155" s="13"/>
      <c r="E155" s="13"/>
      <c r="F155" s="13">
        <f>SUM(F156:F174)</f>
        <v>30</v>
      </c>
      <c r="G155" s="50"/>
      <c r="H155" s="13"/>
      <c r="I155" s="13"/>
      <c r="J155" s="72">
        <f>J156+J157+J158+J160+J162+J163+J164+J165+J167+J169+J170+J171+J172+J173+J174</f>
        <v>1144.4100000000001</v>
      </c>
      <c r="K155" s="72">
        <f>K156+K157+K158+K160+K162+K163+K164+K165+K167+K169+K170+K171+K172+K173+K174</f>
        <v>355.34999999999997</v>
      </c>
      <c r="L155" s="72">
        <f>L156+L157+L158+L160+L162+L163+L164+L165+L167+L169+L170+L171+L172+L173+L174</f>
        <v>277.00000000000006</v>
      </c>
      <c r="M155" s="14">
        <f>IF(F155*5000&gt;C155,C155,F155*5000)</f>
        <v>99500</v>
      </c>
      <c r="N155" s="15">
        <f>M155/C155*100</f>
        <v>100</v>
      </c>
    </row>
    <row r="156" spans="1:14" x14ac:dyDescent="0.3">
      <c r="A156" s="12">
        <v>106</v>
      </c>
      <c r="B156" s="38" t="s">
        <v>338</v>
      </c>
      <c r="C156" s="38">
        <v>0</v>
      </c>
      <c r="D156" s="38">
        <v>1</v>
      </c>
      <c r="E156" s="38" t="s">
        <v>339</v>
      </c>
      <c r="F156" s="38">
        <v>10</v>
      </c>
      <c r="G156" s="16">
        <v>40966</v>
      </c>
      <c r="H156" s="16" t="s">
        <v>26</v>
      </c>
      <c r="I156" s="38">
        <v>1</v>
      </c>
      <c r="J156" s="76">
        <v>719.4</v>
      </c>
      <c r="K156" s="76">
        <v>136.69999999999999</v>
      </c>
      <c r="L156" s="76">
        <v>56.9</v>
      </c>
      <c r="M156" s="88">
        <v>50000</v>
      </c>
      <c r="N156" s="21">
        <v>100</v>
      </c>
    </row>
    <row r="157" spans="1:14" x14ac:dyDescent="0.3">
      <c r="A157" s="12">
        <v>107</v>
      </c>
      <c r="B157" s="38" t="s">
        <v>340</v>
      </c>
      <c r="C157" s="46">
        <v>7512</v>
      </c>
      <c r="D157" s="38">
        <v>3</v>
      </c>
      <c r="E157" s="38" t="s">
        <v>341</v>
      </c>
      <c r="F157" s="38">
        <v>4</v>
      </c>
      <c r="G157" s="16">
        <v>42004</v>
      </c>
      <c r="H157" s="16" t="s">
        <v>22</v>
      </c>
      <c r="I157" s="38">
        <v>1</v>
      </c>
      <c r="J157" s="76">
        <v>109.81</v>
      </c>
      <c r="K157" s="76">
        <v>25.85</v>
      </c>
      <c r="L157" s="76">
        <v>61.4</v>
      </c>
      <c r="M157" s="88">
        <f t="shared" ref="M157:M174" si="20">IF(F157*5000&gt;C157,C157,F157*5000)</f>
        <v>7512</v>
      </c>
      <c r="N157" s="89">
        <f t="shared" ref="N157:N174" si="21">M157/C157*100</f>
        <v>100</v>
      </c>
    </row>
    <row r="158" spans="1:14" x14ac:dyDescent="0.3">
      <c r="A158" s="12">
        <v>108</v>
      </c>
      <c r="B158" s="38" t="s">
        <v>342</v>
      </c>
      <c r="C158" s="38">
        <v>4863</v>
      </c>
      <c r="D158" s="38">
        <v>3</v>
      </c>
      <c r="E158" s="38" t="s">
        <v>343</v>
      </c>
      <c r="F158" s="38">
        <v>1</v>
      </c>
      <c r="G158" s="16">
        <v>41589</v>
      </c>
      <c r="H158" s="16" t="s">
        <v>22</v>
      </c>
      <c r="I158" s="38">
        <v>1</v>
      </c>
      <c r="J158" s="76">
        <v>31.6</v>
      </c>
      <c r="K158" s="76">
        <v>19</v>
      </c>
      <c r="L158" s="76">
        <v>12.6</v>
      </c>
      <c r="M158" s="88">
        <f t="shared" si="20"/>
        <v>4863</v>
      </c>
      <c r="N158" s="21">
        <f t="shared" si="21"/>
        <v>100</v>
      </c>
    </row>
    <row r="159" spans="1:14" x14ac:dyDescent="0.3">
      <c r="A159" s="12">
        <v>109</v>
      </c>
      <c r="B159" s="38" t="s">
        <v>344</v>
      </c>
      <c r="C159" s="38">
        <v>10879</v>
      </c>
      <c r="D159" s="38">
        <v>0</v>
      </c>
      <c r="E159" s="38" t="s">
        <v>345</v>
      </c>
      <c r="F159" s="38">
        <v>1</v>
      </c>
      <c r="G159" s="16">
        <v>43087</v>
      </c>
      <c r="H159" s="16" t="s">
        <v>22</v>
      </c>
      <c r="I159" s="38">
        <v>1</v>
      </c>
      <c r="J159" s="76">
        <v>49.8</v>
      </c>
      <c r="K159" s="76">
        <v>11</v>
      </c>
      <c r="L159" s="76">
        <v>38.799999999999997</v>
      </c>
      <c r="M159" s="88">
        <f t="shared" si="20"/>
        <v>5000</v>
      </c>
      <c r="N159" s="21">
        <f t="shared" si="21"/>
        <v>45.960106627447381</v>
      </c>
    </row>
    <row r="160" spans="1:14" ht="39.6" x14ac:dyDescent="0.3">
      <c r="A160" s="12">
        <v>110</v>
      </c>
      <c r="B160" s="38" t="s">
        <v>346</v>
      </c>
      <c r="C160" s="172">
        <v>19314</v>
      </c>
      <c r="D160" s="38">
        <v>3</v>
      </c>
      <c r="E160" s="38" t="s">
        <v>347</v>
      </c>
      <c r="F160" s="172">
        <v>2</v>
      </c>
      <c r="G160" s="16" t="s">
        <v>348</v>
      </c>
      <c r="H160" s="16" t="s">
        <v>22</v>
      </c>
      <c r="I160" s="38">
        <v>1</v>
      </c>
      <c r="J160" s="76" t="s">
        <v>41</v>
      </c>
      <c r="K160" s="76">
        <v>8</v>
      </c>
      <c r="L160" s="76">
        <v>8</v>
      </c>
      <c r="M160" s="88">
        <v>0</v>
      </c>
      <c r="N160" s="21">
        <v>0</v>
      </c>
    </row>
    <row r="161" spans="1:14" ht="26.4" x14ac:dyDescent="0.3">
      <c r="A161" s="12"/>
      <c r="B161" s="38" t="s">
        <v>346</v>
      </c>
      <c r="C161" s="174"/>
      <c r="D161" s="38"/>
      <c r="E161" s="38" t="s">
        <v>349</v>
      </c>
      <c r="F161" s="174"/>
      <c r="G161" s="16" t="s">
        <v>350</v>
      </c>
      <c r="H161" s="16" t="s">
        <v>22</v>
      </c>
      <c r="I161" s="38">
        <v>1</v>
      </c>
      <c r="J161" s="76">
        <v>46.87</v>
      </c>
      <c r="K161" s="76">
        <v>26.87</v>
      </c>
      <c r="L161" s="76">
        <v>20</v>
      </c>
      <c r="M161" s="88">
        <f>IF(F160*5000&gt;C160,C160,F160*5000)</f>
        <v>10000</v>
      </c>
      <c r="N161" s="21">
        <f>M161/C160*100</f>
        <v>51.775913844879362</v>
      </c>
    </row>
    <row r="162" spans="1:14" x14ac:dyDescent="0.3">
      <c r="A162" s="12">
        <v>111</v>
      </c>
      <c r="B162" s="38" t="s">
        <v>351</v>
      </c>
      <c r="C162" s="38">
        <v>2848</v>
      </c>
      <c r="D162" s="38">
        <v>3</v>
      </c>
      <c r="E162" s="38" t="s">
        <v>352</v>
      </c>
      <c r="F162" s="38">
        <v>1</v>
      </c>
      <c r="G162" s="16">
        <v>42004</v>
      </c>
      <c r="H162" s="16" t="s">
        <v>22</v>
      </c>
      <c r="I162" s="38">
        <v>1</v>
      </c>
      <c r="J162" s="76" t="s">
        <v>353</v>
      </c>
      <c r="K162" s="76">
        <v>12</v>
      </c>
      <c r="L162" s="76">
        <v>12</v>
      </c>
      <c r="M162" s="88">
        <f t="shared" si="20"/>
        <v>2848</v>
      </c>
      <c r="N162" s="21">
        <f t="shared" si="21"/>
        <v>100</v>
      </c>
    </row>
    <row r="163" spans="1:14" x14ac:dyDescent="0.3">
      <c r="A163" s="12">
        <v>112</v>
      </c>
      <c r="B163" s="38" t="s">
        <v>354</v>
      </c>
      <c r="C163" s="38">
        <v>3745</v>
      </c>
      <c r="D163" s="38">
        <v>3</v>
      </c>
      <c r="E163" s="38" t="s">
        <v>355</v>
      </c>
      <c r="F163" s="38">
        <v>1</v>
      </c>
      <c r="G163" s="16">
        <v>42004</v>
      </c>
      <c r="H163" s="16" t="s">
        <v>22</v>
      </c>
      <c r="I163" s="38">
        <v>1</v>
      </c>
      <c r="J163" s="76" t="s">
        <v>356</v>
      </c>
      <c r="K163" s="76">
        <v>4</v>
      </c>
      <c r="L163" s="76">
        <v>11</v>
      </c>
      <c r="M163" s="88">
        <f t="shared" si="20"/>
        <v>3745</v>
      </c>
      <c r="N163" s="21">
        <f t="shared" si="21"/>
        <v>100</v>
      </c>
    </row>
    <row r="164" spans="1:14" ht="79.2" x14ac:dyDescent="0.3">
      <c r="A164" s="12">
        <v>113</v>
      </c>
      <c r="B164" s="38" t="s">
        <v>357</v>
      </c>
      <c r="C164" s="38">
        <v>7646</v>
      </c>
      <c r="D164" s="38">
        <v>3</v>
      </c>
      <c r="E164" s="38" t="s">
        <v>358</v>
      </c>
      <c r="F164" s="38">
        <v>1</v>
      </c>
      <c r="G164" s="16" t="s">
        <v>359</v>
      </c>
      <c r="H164" s="16" t="s">
        <v>22</v>
      </c>
      <c r="I164" s="38">
        <v>1</v>
      </c>
      <c r="J164" s="76" t="s">
        <v>360</v>
      </c>
      <c r="K164" s="76">
        <v>4</v>
      </c>
      <c r="L164" s="76" t="s">
        <v>361</v>
      </c>
      <c r="M164" s="88">
        <f t="shared" si="20"/>
        <v>5000</v>
      </c>
      <c r="N164" s="21">
        <f t="shared" si="21"/>
        <v>65.393669892754374</v>
      </c>
    </row>
    <row r="165" spans="1:14" ht="26.4" x14ac:dyDescent="0.3">
      <c r="A165" s="12">
        <v>114</v>
      </c>
      <c r="B165" s="38" t="s">
        <v>362</v>
      </c>
      <c r="C165" s="90">
        <v>12017</v>
      </c>
      <c r="D165" s="38">
        <v>3</v>
      </c>
      <c r="E165" s="38" t="s">
        <v>363</v>
      </c>
      <c r="F165" s="38">
        <v>1</v>
      </c>
      <c r="G165" s="16">
        <v>42004</v>
      </c>
      <c r="H165" s="16" t="s">
        <v>22</v>
      </c>
      <c r="I165" s="38">
        <v>1</v>
      </c>
      <c r="J165" s="76">
        <v>28.7</v>
      </c>
      <c r="K165" s="76">
        <v>28.7</v>
      </c>
      <c r="L165" s="76">
        <v>28.7</v>
      </c>
      <c r="M165" s="88">
        <f t="shared" si="20"/>
        <v>5000</v>
      </c>
      <c r="N165" s="21">
        <f t="shared" si="21"/>
        <v>41.607722393276191</v>
      </c>
    </row>
    <row r="166" spans="1:14" ht="26.4" x14ac:dyDescent="0.3">
      <c r="A166" s="12">
        <v>115</v>
      </c>
      <c r="B166" s="38" t="s">
        <v>362</v>
      </c>
      <c r="C166" s="90">
        <v>1676</v>
      </c>
      <c r="D166" s="38">
        <v>0</v>
      </c>
      <c r="E166" s="38" t="s">
        <v>364</v>
      </c>
      <c r="F166" s="38">
        <v>1</v>
      </c>
      <c r="G166" s="16">
        <v>43087</v>
      </c>
      <c r="H166" s="16" t="s">
        <v>22</v>
      </c>
      <c r="I166" s="38">
        <v>1</v>
      </c>
      <c r="J166" s="76">
        <v>22.12</v>
      </c>
      <c r="K166" s="76">
        <v>10</v>
      </c>
      <c r="L166" s="76">
        <v>12.12</v>
      </c>
      <c r="M166" s="88">
        <f t="shared" si="20"/>
        <v>1676</v>
      </c>
      <c r="N166" s="21">
        <f t="shared" si="21"/>
        <v>100</v>
      </c>
    </row>
    <row r="167" spans="1:14" x14ac:dyDescent="0.3">
      <c r="A167" s="12">
        <v>116</v>
      </c>
      <c r="B167" s="38" t="s">
        <v>365</v>
      </c>
      <c r="C167" s="64">
        <v>2129</v>
      </c>
      <c r="D167" s="38">
        <v>3</v>
      </c>
      <c r="E167" s="38" t="s">
        <v>366</v>
      </c>
      <c r="F167" s="38">
        <v>1</v>
      </c>
      <c r="G167" s="16">
        <v>42004</v>
      </c>
      <c r="H167" s="16" t="s">
        <v>22</v>
      </c>
      <c r="I167" s="38">
        <v>1</v>
      </c>
      <c r="J167" s="76" t="s">
        <v>367</v>
      </c>
      <c r="K167" s="76" t="s">
        <v>368</v>
      </c>
      <c r="L167" s="76">
        <v>9</v>
      </c>
      <c r="M167" s="88">
        <f t="shared" si="20"/>
        <v>2129</v>
      </c>
      <c r="N167" s="21">
        <f t="shared" si="21"/>
        <v>100</v>
      </c>
    </row>
    <row r="168" spans="1:14" x14ac:dyDescent="0.3">
      <c r="A168" s="12">
        <v>117</v>
      </c>
      <c r="B168" s="38" t="s">
        <v>365</v>
      </c>
      <c r="C168" s="64">
        <v>1126</v>
      </c>
      <c r="D168" s="38">
        <v>0</v>
      </c>
      <c r="E168" s="38" t="s">
        <v>369</v>
      </c>
      <c r="F168" s="38">
        <v>0</v>
      </c>
      <c r="G168" s="16" t="s">
        <v>17</v>
      </c>
      <c r="H168" s="16" t="s">
        <v>17</v>
      </c>
      <c r="I168" s="16" t="s">
        <v>17</v>
      </c>
      <c r="J168" s="76" t="s">
        <v>17</v>
      </c>
      <c r="K168" s="76" t="s">
        <v>17</v>
      </c>
      <c r="L168" s="76" t="s">
        <v>17</v>
      </c>
      <c r="M168" s="88">
        <f t="shared" si="20"/>
        <v>0</v>
      </c>
      <c r="N168" s="21">
        <f t="shared" si="21"/>
        <v>0</v>
      </c>
    </row>
    <row r="169" spans="1:14" x14ac:dyDescent="0.3">
      <c r="A169" s="12">
        <v>118</v>
      </c>
      <c r="B169" s="38" t="s">
        <v>370</v>
      </c>
      <c r="C169" s="38">
        <v>3131</v>
      </c>
      <c r="D169" s="38">
        <v>3</v>
      </c>
      <c r="E169" s="38" t="s">
        <v>371</v>
      </c>
      <c r="F169" s="38">
        <v>1</v>
      </c>
      <c r="G169" s="16">
        <v>42004</v>
      </c>
      <c r="H169" s="16" t="s">
        <v>22</v>
      </c>
      <c r="I169" s="38">
        <v>1</v>
      </c>
      <c r="J169" s="76">
        <v>24.3</v>
      </c>
      <c r="K169" s="76">
        <v>24.3</v>
      </c>
      <c r="L169" s="76">
        <v>24.3</v>
      </c>
      <c r="M169" s="88">
        <f t="shared" si="20"/>
        <v>3131</v>
      </c>
      <c r="N169" s="21">
        <f t="shared" si="21"/>
        <v>100</v>
      </c>
    </row>
    <row r="170" spans="1:14" ht="92.4" x14ac:dyDescent="0.3">
      <c r="A170" s="12">
        <v>119</v>
      </c>
      <c r="B170" s="38" t="s">
        <v>372</v>
      </c>
      <c r="C170" s="38">
        <v>8811</v>
      </c>
      <c r="D170" s="38">
        <v>3</v>
      </c>
      <c r="E170" s="38" t="s">
        <v>373</v>
      </c>
      <c r="F170" s="38">
        <v>1</v>
      </c>
      <c r="G170" s="16" t="s">
        <v>374</v>
      </c>
      <c r="H170" s="16" t="s">
        <v>22</v>
      </c>
      <c r="I170" s="38">
        <v>1</v>
      </c>
      <c r="J170" s="38">
        <v>12.5</v>
      </c>
      <c r="K170" s="38">
        <v>4.4000000000000004</v>
      </c>
      <c r="L170" s="38">
        <v>12.5</v>
      </c>
      <c r="M170" s="88">
        <f t="shared" si="20"/>
        <v>5000</v>
      </c>
      <c r="N170" s="21">
        <f t="shared" si="21"/>
        <v>56.747247758483709</v>
      </c>
    </row>
    <row r="171" spans="1:14" x14ac:dyDescent="0.3">
      <c r="A171" s="12">
        <v>120</v>
      </c>
      <c r="B171" s="38" t="s">
        <v>375</v>
      </c>
      <c r="C171" s="38">
        <v>4973</v>
      </c>
      <c r="D171" s="38">
        <v>3</v>
      </c>
      <c r="E171" s="38" t="s">
        <v>376</v>
      </c>
      <c r="F171" s="38">
        <v>1</v>
      </c>
      <c r="G171" s="16">
        <v>42004</v>
      </c>
      <c r="H171" s="16" t="s">
        <v>22</v>
      </c>
      <c r="I171" s="38">
        <v>1</v>
      </c>
      <c r="J171" s="76" t="s">
        <v>356</v>
      </c>
      <c r="K171" s="76" t="s">
        <v>39</v>
      </c>
      <c r="L171" s="76">
        <v>8.3000000000000007</v>
      </c>
      <c r="M171" s="88">
        <f t="shared" si="20"/>
        <v>4973</v>
      </c>
      <c r="N171" s="21">
        <f t="shared" si="21"/>
        <v>100</v>
      </c>
    </row>
    <row r="172" spans="1:14" x14ac:dyDescent="0.3">
      <c r="A172" s="12">
        <v>121</v>
      </c>
      <c r="B172" s="38" t="s">
        <v>377</v>
      </c>
      <c r="C172" s="38">
        <v>2395</v>
      </c>
      <c r="D172" s="38">
        <v>3</v>
      </c>
      <c r="E172" s="38" t="s">
        <v>378</v>
      </c>
      <c r="F172" s="38">
        <v>1</v>
      </c>
      <c r="G172" s="16">
        <v>42004</v>
      </c>
      <c r="H172" s="16" t="s">
        <v>22</v>
      </c>
      <c r="I172" s="38">
        <v>1</v>
      </c>
      <c r="J172" s="76" t="s">
        <v>379</v>
      </c>
      <c r="K172" s="76" t="s">
        <v>380</v>
      </c>
      <c r="L172" s="76">
        <v>8.9</v>
      </c>
      <c r="M172" s="88">
        <f t="shared" si="20"/>
        <v>2395</v>
      </c>
      <c r="N172" s="21">
        <f t="shared" si="21"/>
        <v>100</v>
      </c>
    </row>
    <row r="173" spans="1:14" x14ac:dyDescent="0.3">
      <c r="A173" s="12">
        <v>122</v>
      </c>
      <c r="B173" s="38" t="s">
        <v>381</v>
      </c>
      <c r="C173" s="38">
        <v>3124</v>
      </c>
      <c r="D173" s="38">
        <v>3</v>
      </c>
      <c r="E173" s="38" t="s">
        <v>382</v>
      </c>
      <c r="F173" s="38">
        <v>1</v>
      </c>
      <c r="G173" s="16">
        <v>41673</v>
      </c>
      <c r="H173" s="16" t="s">
        <v>22</v>
      </c>
      <c r="I173" s="38">
        <v>1</v>
      </c>
      <c r="J173" s="76" t="s">
        <v>383</v>
      </c>
      <c r="K173" s="76" t="s">
        <v>39</v>
      </c>
      <c r="L173" s="76" t="s">
        <v>384</v>
      </c>
      <c r="M173" s="88">
        <f t="shared" si="20"/>
        <v>3124</v>
      </c>
      <c r="N173" s="21">
        <f t="shared" si="21"/>
        <v>100</v>
      </c>
    </row>
    <row r="174" spans="1:14" ht="15" thickBot="1" x14ac:dyDescent="0.35">
      <c r="A174" s="12">
        <v>123</v>
      </c>
      <c r="B174" s="41" t="s">
        <v>385</v>
      </c>
      <c r="C174" s="41">
        <v>3311</v>
      </c>
      <c r="D174" s="38">
        <v>3</v>
      </c>
      <c r="E174" s="41" t="s">
        <v>386</v>
      </c>
      <c r="F174" s="41">
        <v>1</v>
      </c>
      <c r="G174" s="17">
        <v>41673</v>
      </c>
      <c r="H174" s="16" t="s">
        <v>22</v>
      </c>
      <c r="I174" s="41">
        <v>1</v>
      </c>
      <c r="J174" s="85" t="s">
        <v>387</v>
      </c>
      <c r="K174" s="85" t="s">
        <v>219</v>
      </c>
      <c r="L174" s="85" t="s">
        <v>314</v>
      </c>
      <c r="M174" s="91">
        <f t="shared" si="20"/>
        <v>3311</v>
      </c>
      <c r="N174" s="69">
        <f t="shared" si="21"/>
        <v>100</v>
      </c>
    </row>
    <row r="175" spans="1:14" x14ac:dyDescent="0.3">
      <c r="A175" s="8"/>
      <c r="B175" s="9" t="s">
        <v>388</v>
      </c>
      <c r="C175" s="18"/>
      <c r="D175" s="18"/>
      <c r="E175" s="18"/>
      <c r="F175" s="18"/>
      <c r="G175" s="19"/>
      <c r="H175" s="18"/>
      <c r="I175" s="18"/>
      <c r="J175" s="29"/>
      <c r="K175" s="29"/>
      <c r="L175" s="29"/>
      <c r="M175" s="10"/>
      <c r="N175" s="11"/>
    </row>
    <row r="176" spans="1:14" x14ac:dyDescent="0.3">
      <c r="A176" s="12"/>
      <c r="B176" s="13">
        <f>C176</f>
        <v>9445</v>
      </c>
      <c r="C176" s="13">
        <f>SUM(C177:C183)</f>
        <v>9445</v>
      </c>
      <c r="D176" s="13"/>
      <c r="E176" s="13"/>
      <c r="F176" s="13">
        <f>SUM(F177:F183)</f>
        <v>6</v>
      </c>
      <c r="G176" s="13"/>
      <c r="H176" s="13"/>
      <c r="I176" s="13"/>
      <c r="J176" s="72">
        <f>SUM(J177:J183)</f>
        <v>253.84</v>
      </c>
      <c r="K176" s="72">
        <f>K177+K183</f>
        <v>61.7</v>
      </c>
      <c r="L176" s="72">
        <f>L177+L183</f>
        <v>49.7</v>
      </c>
      <c r="M176" s="14">
        <f>SUM(M177:M183)</f>
        <v>4793</v>
      </c>
      <c r="N176" s="92">
        <f t="shared" ref="N176:N183" si="22">M176/C176*100</f>
        <v>50.746426680783486</v>
      </c>
    </row>
    <row r="177" spans="1:14" x14ac:dyDescent="0.3">
      <c r="A177" s="12">
        <v>124</v>
      </c>
      <c r="B177" s="38" t="s">
        <v>389</v>
      </c>
      <c r="C177" s="38">
        <v>3441</v>
      </c>
      <c r="D177" s="38">
        <v>1</v>
      </c>
      <c r="E177" s="38" t="s">
        <v>390</v>
      </c>
      <c r="F177" s="38">
        <v>5</v>
      </c>
      <c r="G177" s="16">
        <v>41250</v>
      </c>
      <c r="H177" s="16" t="s">
        <v>26</v>
      </c>
      <c r="I177" s="38">
        <v>1</v>
      </c>
      <c r="J177" s="76">
        <v>170.8</v>
      </c>
      <c r="K177" s="76" t="s">
        <v>391</v>
      </c>
      <c r="L177" s="76" t="s">
        <v>392</v>
      </c>
      <c r="M177" s="36">
        <f t="shared" ref="M177:M183" si="23">IF(F177*5000&gt;C177,C177,F177*5000)</f>
        <v>3441</v>
      </c>
      <c r="N177" s="37">
        <f t="shared" si="22"/>
        <v>100</v>
      </c>
    </row>
    <row r="178" spans="1:14" ht="26.4" x14ac:dyDescent="0.3">
      <c r="A178" s="12">
        <v>125</v>
      </c>
      <c r="B178" s="38" t="s">
        <v>393</v>
      </c>
      <c r="C178" s="38">
        <v>830</v>
      </c>
      <c r="D178" s="38">
        <v>3</v>
      </c>
      <c r="E178" s="38" t="s">
        <v>394</v>
      </c>
      <c r="F178" s="38">
        <v>0</v>
      </c>
      <c r="G178" s="16" t="s">
        <v>395</v>
      </c>
      <c r="H178" s="16" t="s">
        <v>22</v>
      </c>
      <c r="I178" s="38"/>
      <c r="J178" s="76">
        <v>15</v>
      </c>
      <c r="K178" s="76">
        <v>10</v>
      </c>
      <c r="L178" s="76">
        <v>7.6</v>
      </c>
      <c r="M178" s="36">
        <f t="shared" si="23"/>
        <v>0</v>
      </c>
      <c r="N178" s="37">
        <f t="shared" si="22"/>
        <v>0</v>
      </c>
    </row>
    <row r="179" spans="1:14" ht="26.4" x14ac:dyDescent="0.3">
      <c r="A179" s="12">
        <v>126</v>
      </c>
      <c r="B179" s="38" t="s">
        <v>396</v>
      </c>
      <c r="C179" s="38">
        <v>698</v>
      </c>
      <c r="D179" s="38">
        <v>3</v>
      </c>
      <c r="E179" s="38" t="s">
        <v>397</v>
      </c>
      <c r="F179" s="38">
        <v>0</v>
      </c>
      <c r="G179" s="16" t="s">
        <v>398</v>
      </c>
      <c r="H179" s="16" t="s">
        <v>22</v>
      </c>
      <c r="I179" s="38"/>
      <c r="J179" s="76">
        <v>12</v>
      </c>
      <c r="K179" s="76">
        <v>10</v>
      </c>
      <c r="L179" s="76">
        <v>7</v>
      </c>
      <c r="M179" s="36">
        <f t="shared" si="23"/>
        <v>0</v>
      </c>
      <c r="N179" s="37">
        <f t="shared" si="22"/>
        <v>0</v>
      </c>
    </row>
    <row r="180" spans="1:14" ht="26.4" x14ac:dyDescent="0.3">
      <c r="A180" s="12">
        <v>127</v>
      </c>
      <c r="B180" s="38" t="s">
        <v>399</v>
      </c>
      <c r="C180" s="38">
        <v>1268</v>
      </c>
      <c r="D180" s="38">
        <v>3</v>
      </c>
      <c r="E180" s="38" t="s">
        <v>400</v>
      </c>
      <c r="F180" s="38">
        <v>0</v>
      </c>
      <c r="G180" s="16" t="s">
        <v>401</v>
      </c>
      <c r="H180" s="16" t="s">
        <v>22</v>
      </c>
      <c r="I180" s="38"/>
      <c r="J180" s="76">
        <v>17.600000000000001</v>
      </c>
      <c r="K180" s="76">
        <v>17.600000000000001</v>
      </c>
      <c r="L180" s="76">
        <v>17.600000000000001</v>
      </c>
      <c r="M180" s="36">
        <f t="shared" si="23"/>
        <v>0</v>
      </c>
      <c r="N180" s="37">
        <f t="shared" si="22"/>
        <v>0</v>
      </c>
    </row>
    <row r="181" spans="1:14" ht="26.4" x14ac:dyDescent="0.3">
      <c r="A181" s="12">
        <v>128</v>
      </c>
      <c r="B181" s="38" t="s">
        <v>402</v>
      </c>
      <c r="C181" s="38">
        <v>916</v>
      </c>
      <c r="D181" s="38">
        <v>3</v>
      </c>
      <c r="E181" s="38" t="s">
        <v>403</v>
      </c>
      <c r="F181" s="38">
        <v>0</v>
      </c>
      <c r="G181" s="16" t="s">
        <v>404</v>
      </c>
      <c r="H181" s="16" t="s">
        <v>22</v>
      </c>
      <c r="I181" s="38"/>
      <c r="J181" s="76">
        <v>13.44</v>
      </c>
      <c r="K181" s="76">
        <v>13.44</v>
      </c>
      <c r="L181" s="76">
        <v>13.44</v>
      </c>
      <c r="M181" s="36">
        <f t="shared" si="23"/>
        <v>0</v>
      </c>
      <c r="N181" s="37">
        <f t="shared" si="22"/>
        <v>0</v>
      </c>
    </row>
    <row r="182" spans="1:14" ht="26.4" x14ac:dyDescent="0.3">
      <c r="A182" s="12">
        <v>129</v>
      </c>
      <c r="B182" s="44" t="s">
        <v>405</v>
      </c>
      <c r="C182" s="38">
        <v>940</v>
      </c>
      <c r="D182" s="44">
        <v>3</v>
      </c>
      <c r="E182" s="44" t="s">
        <v>406</v>
      </c>
      <c r="F182" s="38">
        <v>0</v>
      </c>
      <c r="G182" s="42" t="s">
        <v>407</v>
      </c>
      <c r="H182" s="42" t="s">
        <v>22</v>
      </c>
      <c r="I182" s="44"/>
      <c r="J182" s="93">
        <v>25</v>
      </c>
      <c r="K182" s="93">
        <v>19</v>
      </c>
      <c r="L182" s="93">
        <v>6</v>
      </c>
      <c r="M182" s="36">
        <f t="shared" si="23"/>
        <v>0</v>
      </c>
      <c r="N182" s="37">
        <f t="shared" si="22"/>
        <v>0</v>
      </c>
    </row>
    <row r="183" spans="1:14" x14ac:dyDescent="0.3">
      <c r="A183" s="12">
        <v>130</v>
      </c>
      <c r="B183" s="38" t="s">
        <v>408</v>
      </c>
      <c r="C183" s="38">
        <v>1352</v>
      </c>
      <c r="D183" s="38">
        <v>3</v>
      </c>
      <c r="E183" s="38" t="s">
        <v>409</v>
      </c>
      <c r="F183" s="38">
        <v>1</v>
      </c>
      <c r="G183" s="16">
        <v>41696</v>
      </c>
      <c r="H183" s="16" t="s">
        <v>22</v>
      </c>
      <c r="I183" s="38">
        <v>1</v>
      </c>
      <c r="J183" s="76" t="s">
        <v>127</v>
      </c>
      <c r="K183" s="76" t="s">
        <v>410</v>
      </c>
      <c r="L183" s="76" t="s">
        <v>137</v>
      </c>
      <c r="M183" s="36">
        <f t="shared" si="23"/>
        <v>1352</v>
      </c>
      <c r="N183" s="37">
        <f t="shared" si="22"/>
        <v>100</v>
      </c>
    </row>
    <row r="184" spans="1:14" ht="15" thickBot="1" x14ac:dyDescent="0.35">
      <c r="A184" s="94"/>
      <c r="B184" s="45"/>
      <c r="C184" s="45"/>
      <c r="D184" s="45"/>
      <c r="E184" s="45"/>
      <c r="F184" s="45"/>
      <c r="G184" s="95"/>
      <c r="H184" s="95"/>
      <c r="I184" s="45"/>
      <c r="J184" s="96"/>
      <c r="K184" s="96"/>
      <c r="L184" s="96"/>
      <c r="M184" s="97"/>
      <c r="N184" s="98"/>
    </row>
    <row r="185" spans="1:14" x14ac:dyDescent="0.3">
      <c r="A185" s="8"/>
      <c r="B185" s="9" t="s">
        <v>411</v>
      </c>
      <c r="C185" s="18"/>
      <c r="D185" s="18"/>
      <c r="E185" s="18"/>
      <c r="F185" s="18"/>
      <c r="G185" s="19"/>
      <c r="H185" s="19"/>
      <c r="I185" s="18"/>
      <c r="J185" s="99"/>
      <c r="K185" s="99"/>
      <c r="L185" s="99"/>
      <c r="M185" s="10"/>
      <c r="N185" s="11"/>
    </row>
    <row r="186" spans="1:14" x14ac:dyDescent="0.3">
      <c r="A186" s="12"/>
      <c r="B186" s="13">
        <f>C186</f>
        <v>12363</v>
      </c>
      <c r="C186" s="13">
        <f>SUM(C187:C201)</f>
        <v>12363</v>
      </c>
      <c r="D186" s="13"/>
      <c r="E186" s="13"/>
      <c r="F186" s="13">
        <f>SUM(F187:F201)</f>
        <v>10</v>
      </c>
      <c r="G186" s="50"/>
      <c r="H186" s="50"/>
      <c r="I186" s="13"/>
      <c r="J186" s="72">
        <f>J187+J188+J190+J191+J192+J195+J194+J196+J197+J199+J200+J201</f>
        <v>496.7</v>
      </c>
      <c r="K186" s="72">
        <f>K187+K188+K190+K191+K192+K195+K194+K196+K197+K199+K200+K201</f>
        <v>370.9</v>
      </c>
      <c r="L186" s="72">
        <f>L187+L188+L190+L191+L192+L195+L194+L196+L197+L199+L200+L201</f>
        <v>115.47</v>
      </c>
      <c r="M186" s="14">
        <f>SUM(M187:M201)</f>
        <v>9809</v>
      </c>
      <c r="N186" s="92">
        <f>M186/C186*100</f>
        <v>79.34158375798755</v>
      </c>
    </row>
    <row r="187" spans="1:14" x14ac:dyDescent="0.3">
      <c r="A187" s="12">
        <v>131</v>
      </c>
      <c r="B187" s="38" t="s">
        <v>412</v>
      </c>
      <c r="C187" s="180">
        <v>1059</v>
      </c>
      <c r="D187" s="38">
        <v>3</v>
      </c>
      <c r="E187" s="38" t="s">
        <v>413</v>
      </c>
      <c r="F187" s="180">
        <v>1</v>
      </c>
      <c r="G187" s="16">
        <v>40695</v>
      </c>
      <c r="H187" s="16" t="s">
        <v>22</v>
      </c>
      <c r="I187" s="180">
        <v>1</v>
      </c>
      <c r="J187" s="76" t="s">
        <v>128</v>
      </c>
      <c r="K187" s="76" t="s">
        <v>39</v>
      </c>
      <c r="L187" s="76" t="s">
        <v>129</v>
      </c>
      <c r="M187" s="181">
        <f>IF(F187*5000&gt;C187,C187,F187*5000)</f>
        <v>1059</v>
      </c>
      <c r="N187" s="182">
        <f>M187/C187*100</f>
        <v>100</v>
      </c>
    </row>
    <row r="188" spans="1:14" ht="26.4" x14ac:dyDescent="0.3">
      <c r="A188" s="12">
        <v>132</v>
      </c>
      <c r="B188" s="38" t="s">
        <v>412</v>
      </c>
      <c r="C188" s="180"/>
      <c r="D188" s="38">
        <v>3</v>
      </c>
      <c r="E188" s="38" t="s">
        <v>414</v>
      </c>
      <c r="F188" s="180"/>
      <c r="G188" s="16" t="s">
        <v>415</v>
      </c>
      <c r="H188" s="16" t="s">
        <v>22</v>
      </c>
      <c r="I188" s="180"/>
      <c r="J188" s="76" t="s">
        <v>128</v>
      </c>
      <c r="K188" s="76" t="s">
        <v>39</v>
      </c>
      <c r="L188" s="76" t="s">
        <v>129</v>
      </c>
      <c r="M188" s="181"/>
      <c r="N188" s="182"/>
    </row>
    <row r="189" spans="1:14" ht="26.4" x14ac:dyDescent="0.3">
      <c r="A189" s="12">
        <v>133</v>
      </c>
      <c r="B189" s="38" t="s">
        <v>416</v>
      </c>
      <c r="C189" s="38">
        <v>888</v>
      </c>
      <c r="D189" s="38">
        <v>3</v>
      </c>
      <c r="E189" s="38" t="s">
        <v>417</v>
      </c>
      <c r="F189" s="38">
        <v>0</v>
      </c>
      <c r="G189" s="16" t="s">
        <v>415</v>
      </c>
      <c r="H189" s="16" t="s">
        <v>22</v>
      </c>
      <c r="I189" s="38">
        <v>1</v>
      </c>
      <c r="J189" s="76">
        <v>25</v>
      </c>
      <c r="K189" s="76">
        <v>18</v>
      </c>
      <c r="L189" s="76">
        <v>7</v>
      </c>
      <c r="M189" s="36">
        <f>IF(F189*5000&gt;C189,C189,F189*5000)</f>
        <v>0</v>
      </c>
      <c r="N189" s="37">
        <f>M189/C189*100</f>
        <v>0</v>
      </c>
    </row>
    <row r="190" spans="1:14" x14ac:dyDescent="0.3">
      <c r="A190" s="12">
        <v>134</v>
      </c>
      <c r="B190" s="38" t="s">
        <v>418</v>
      </c>
      <c r="C190" s="38">
        <v>4704</v>
      </c>
      <c r="D190" s="38">
        <v>1</v>
      </c>
      <c r="E190" s="38" t="s">
        <v>419</v>
      </c>
      <c r="F190" s="38">
        <v>6</v>
      </c>
      <c r="G190" s="16">
        <v>40485</v>
      </c>
      <c r="H190" s="16" t="s">
        <v>26</v>
      </c>
      <c r="I190" s="38">
        <v>1</v>
      </c>
      <c r="J190" s="76">
        <v>114.7</v>
      </c>
      <c r="K190" s="76" t="s">
        <v>420</v>
      </c>
      <c r="L190" s="76">
        <v>36.47</v>
      </c>
      <c r="M190" s="36">
        <f>IF(F190*5000&gt;C190,C190,F190*5000)</f>
        <v>4704</v>
      </c>
      <c r="N190" s="37">
        <f>M190/C190*100</f>
        <v>100</v>
      </c>
    </row>
    <row r="191" spans="1:14" ht="26.4" x14ac:dyDescent="0.3">
      <c r="A191" s="12">
        <v>135</v>
      </c>
      <c r="B191" s="38" t="s">
        <v>421</v>
      </c>
      <c r="C191" s="180">
        <v>744</v>
      </c>
      <c r="D191" s="38">
        <v>3</v>
      </c>
      <c r="E191" s="38" t="s">
        <v>422</v>
      </c>
      <c r="F191" s="180">
        <v>0</v>
      </c>
      <c r="G191" s="16" t="s">
        <v>415</v>
      </c>
      <c r="H191" s="16" t="s">
        <v>22</v>
      </c>
      <c r="I191" s="180">
        <v>1</v>
      </c>
      <c r="J191" s="76" t="s">
        <v>423</v>
      </c>
      <c r="K191" s="76" t="s">
        <v>424</v>
      </c>
      <c r="L191" s="76" t="s">
        <v>129</v>
      </c>
      <c r="M191" s="181">
        <f>IF(F191*5000&gt;C191,C191,F191*5000)</f>
        <v>0</v>
      </c>
      <c r="N191" s="182">
        <f>M191/C191*100</f>
        <v>0</v>
      </c>
    </row>
    <row r="192" spans="1:14" ht="26.4" x14ac:dyDescent="0.3">
      <c r="A192" s="12">
        <v>136</v>
      </c>
      <c r="B192" s="38" t="s">
        <v>421</v>
      </c>
      <c r="C192" s="180"/>
      <c r="D192" s="38">
        <v>3</v>
      </c>
      <c r="E192" s="38" t="s">
        <v>425</v>
      </c>
      <c r="F192" s="180"/>
      <c r="G192" s="16" t="s">
        <v>415</v>
      </c>
      <c r="H192" s="16" t="s">
        <v>22</v>
      </c>
      <c r="I192" s="180"/>
      <c r="J192" s="76" t="s">
        <v>423</v>
      </c>
      <c r="K192" s="76" t="s">
        <v>424</v>
      </c>
      <c r="L192" s="76" t="s">
        <v>129</v>
      </c>
      <c r="M192" s="181"/>
      <c r="N192" s="182"/>
    </row>
    <row r="193" spans="1:14" ht="26.4" x14ac:dyDescent="0.3">
      <c r="A193" s="12">
        <v>137</v>
      </c>
      <c r="B193" s="180" t="s">
        <v>426</v>
      </c>
      <c r="C193" s="180">
        <v>922</v>
      </c>
      <c r="D193" s="38">
        <v>3</v>
      </c>
      <c r="E193" s="38" t="s">
        <v>427</v>
      </c>
      <c r="F193" s="172">
        <v>0</v>
      </c>
      <c r="G193" s="16" t="s">
        <v>428</v>
      </c>
      <c r="H193" s="16" t="s">
        <v>22</v>
      </c>
      <c r="I193" s="172">
        <v>1</v>
      </c>
      <c r="J193" s="76">
        <v>20</v>
      </c>
      <c r="K193" s="76">
        <v>13</v>
      </c>
      <c r="L193" s="76">
        <v>7</v>
      </c>
      <c r="M193" s="181">
        <f>IF(F193*5000&gt;C193,C193,F193*5000)</f>
        <v>0</v>
      </c>
      <c r="N193" s="182">
        <f>M193/C193*100</f>
        <v>0</v>
      </c>
    </row>
    <row r="194" spans="1:14" ht="26.4" x14ac:dyDescent="0.3">
      <c r="A194" s="12">
        <v>138</v>
      </c>
      <c r="B194" s="180"/>
      <c r="C194" s="180"/>
      <c r="D194" s="38">
        <v>3</v>
      </c>
      <c r="E194" s="38" t="s">
        <v>429</v>
      </c>
      <c r="F194" s="174"/>
      <c r="G194" s="16" t="s">
        <v>415</v>
      </c>
      <c r="H194" s="16" t="s">
        <v>22</v>
      </c>
      <c r="I194" s="174"/>
      <c r="J194" s="76" t="s">
        <v>61</v>
      </c>
      <c r="K194" s="76" t="s">
        <v>430</v>
      </c>
      <c r="L194" s="76" t="s">
        <v>129</v>
      </c>
      <c r="M194" s="181"/>
      <c r="N194" s="182"/>
    </row>
    <row r="195" spans="1:14" x14ac:dyDescent="0.3">
      <c r="A195" s="12">
        <v>139</v>
      </c>
      <c r="B195" s="38" t="s">
        <v>431</v>
      </c>
      <c r="C195" s="180">
        <v>1002</v>
      </c>
      <c r="D195" s="38">
        <v>3</v>
      </c>
      <c r="E195" s="100" t="s">
        <v>432</v>
      </c>
      <c r="F195" s="180">
        <v>1</v>
      </c>
      <c r="G195" s="16">
        <v>40695</v>
      </c>
      <c r="H195" s="16" t="s">
        <v>22</v>
      </c>
      <c r="I195" s="180">
        <v>1</v>
      </c>
      <c r="J195" s="76" t="s">
        <v>95</v>
      </c>
      <c r="K195" s="76" t="s">
        <v>219</v>
      </c>
      <c r="L195" s="76" t="s">
        <v>129</v>
      </c>
      <c r="M195" s="181">
        <f>IF(F195*5000&gt;C195,C195,F195*5000)</f>
        <v>1002</v>
      </c>
      <c r="N195" s="182">
        <f>M195/C195*100</f>
        <v>100</v>
      </c>
    </row>
    <row r="196" spans="1:14" ht="26.4" x14ac:dyDescent="0.3">
      <c r="A196" s="12">
        <v>140</v>
      </c>
      <c r="B196" s="38" t="s">
        <v>431</v>
      </c>
      <c r="C196" s="180"/>
      <c r="D196" s="38">
        <v>3</v>
      </c>
      <c r="E196" s="38" t="s">
        <v>433</v>
      </c>
      <c r="F196" s="180"/>
      <c r="G196" s="16" t="s">
        <v>415</v>
      </c>
      <c r="H196" s="16" t="s">
        <v>22</v>
      </c>
      <c r="I196" s="180"/>
      <c r="J196" s="76" t="s">
        <v>95</v>
      </c>
      <c r="K196" s="76" t="s">
        <v>219</v>
      </c>
      <c r="L196" s="76" t="s">
        <v>129</v>
      </c>
      <c r="M196" s="181"/>
      <c r="N196" s="182"/>
    </row>
    <row r="197" spans="1:14" x14ac:dyDescent="0.3">
      <c r="A197" s="12">
        <v>141</v>
      </c>
      <c r="B197" s="38" t="s">
        <v>434</v>
      </c>
      <c r="C197" s="180">
        <v>1350</v>
      </c>
      <c r="D197" s="38">
        <v>3</v>
      </c>
      <c r="E197" s="38" t="s">
        <v>435</v>
      </c>
      <c r="F197" s="180">
        <v>1</v>
      </c>
      <c r="G197" s="16">
        <v>40695</v>
      </c>
      <c r="H197" s="16" t="s">
        <v>22</v>
      </c>
      <c r="I197" s="180">
        <v>1</v>
      </c>
      <c r="J197" s="76" t="s">
        <v>436</v>
      </c>
      <c r="K197" s="76" t="s">
        <v>353</v>
      </c>
      <c r="L197" s="76" t="s">
        <v>129</v>
      </c>
      <c r="M197" s="181">
        <f>IF(F197*5000&gt;C197,C197,F197*5000)</f>
        <v>1350</v>
      </c>
      <c r="N197" s="182">
        <f>M197/C197*100</f>
        <v>100</v>
      </c>
    </row>
    <row r="198" spans="1:14" ht="26.4" x14ac:dyDescent="0.3">
      <c r="A198" s="12">
        <v>142</v>
      </c>
      <c r="B198" s="38" t="s">
        <v>434</v>
      </c>
      <c r="C198" s="180"/>
      <c r="D198" s="38">
        <v>3</v>
      </c>
      <c r="E198" s="38" t="s">
        <v>437</v>
      </c>
      <c r="F198" s="180"/>
      <c r="G198" s="16" t="s">
        <v>415</v>
      </c>
      <c r="H198" s="16" t="s">
        <v>22</v>
      </c>
      <c r="I198" s="180"/>
      <c r="J198" s="76">
        <v>37</v>
      </c>
      <c r="K198" s="76">
        <v>30</v>
      </c>
      <c r="L198" s="76">
        <v>8</v>
      </c>
      <c r="M198" s="181"/>
      <c r="N198" s="182"/>
    </row>
    <row r="199" spans="1:14" ht="26.4" x14ac:dyDescent="0.3">
      <c r="A199" s="12">
        <v>143</v>
      </c>
      <c r="B199" s="38" t="s">
        <v>434</v>
      </c>
      <c r="C199" s="180"/>
      <c r="D199" s="38">
        <v>3</v>
      </c>
      <c r="E199" s="38" t="s">
        <v>438</v>
      </c>
      <c r="F199" s="180"/>
      <c r="G199" s="16" t="s">
        <v>415</v>
      </c>
      <c r="H199" s="16" t="s">
        <v>22</v>
      </c>
      <c r="I199" s="180"/>
      <c r="J199" s="76" t="s">
        <v>439</v>
      </c>
      <c r="K199" s="76" t="s">
        <v>57</v>
      </c>
      <c r="L199" s="76" t="s">
        <v>137</v>
      </c>
      <c r="M199" s="181"/>
      <c r="N199" s="182"/>
    </row>
    <row r="200" spans="1:14" x14ac:dyDescent="0.3">
      <c r="A200" s="12">
        <v>144</v>
      </c>
      <c r="B200" s="38" t="s">
        <v>440</v>
      </c>
      <c r="C200" s="180">
        <v>1694</v>
      </c>
      <c r="D200" s="38">
        <v>3</v>
      </c>
      <c r="E200" s="38" t="s">
        <v>441</v>
      </c>
      <c r="F200" s="180">
        <v>1</v>
      </c>
      <c r="G200" s="16">
        <v>40695</v>
      </c>
      <c r="H200" s="16" t="s">
        <v>22</v>
      </c>
      <c r="I200" s="180">
        <v>1</v>
      </c>
      <c r="J200" s="76" t="s">
        <v>88</v>
      </c>
      <c r="K200" s="76" t="s">
        <v>442</v>
      </c>
      <c r="L200" s="76" t="s">
        <v>129</v>
      </c>
      <c r="M200" s="181">
        <f>IF(F200*5000&gt;C200,C200,F200*5000)</f>
        <v>1694</v>
      </c>
      <c r="N200" s="182">
        <f>M200/C200*100</f>
        <v>100</v>
      </c>
    </row>
    <row r="201" spans="1:14" ht="27" thickBot="1" x14ac:dyDescent="0.35">
      <c r="A201" s="20">
        <v>145</v>
      </c>
      <c r="B201" s="41" t="s">
        <v>440</v>
      </c>
      <c r="C201" s="183"/>
      <c r="D201" s="41">
        <v>3</v>
      </c>
      <c r="E201" s="41" t="s">
        <v>443</v>
      </c>
      <c r="F201" s="183"/>
      <c r="G201" s="17" t="s">
        <v>415</v>
      </c>
      <c r="H201" s="17" t="s">
        <v>22</v>
      </c>
      <c r="I201" s="183"/>
      <c r="J201" s="85" t="s">
        <v>88</v>
      </c>
      <c r="K201" s="85" t="s">
        <v>442</v>
      </c>
      <c r="L201" s="85" t="s">
        <v>129</v>
      </c>
      <c r="M201" s="184"/>
      <c r="N201" s="185"/>
    </row>
    <row r="202" spans="1:14" x14ac:dyDescent="0.3">
      <c r="A202" s="77"/>
      <c r="B202" s="78" t="s">
        <v>444</v>
      </c>
      <c r="C202" s="46"/>
      <c r="D202" s="46"/>
      <c r="E202" s="46"/>
      <c r="F202" s="46"/>
      <c r="G202" s="79"/>
      <c r="H202" s="79"/>
      <c r="I202" s="46"/>
      <c r="J202" s="80"/>
      <c r="K202" s="80"/>
      <c r="L202" s="80"/>
      <c r="M202" s="81"/>
      <c r="N202" s="82"/>
    </row>
    <row r="203" spans="1:14" x14ac:dyDescent="0.3">
      <c r="A203" s="12"/>
      <c r="B203" s="13">
        <f>C203</f>
        <v>10638</v>
      </c>
      <c r="C203" s="13">
        <f>SUM(C204:C209)</f>
        <v>10638</v>
      </c>
      <c r="D203" s="13"/>
      <c r="E203" s="13"/>
      <c r="F203" s="13">
        <f>SUM(F204:F209)</f>
        <v>11</v>
      </c>
      <c r="G203" s="50"/>
      <c r="H203" s="50"/>
      <c r="I203" s="13"/>
      <c r="J203" s="72">
        <f>J204+J205+J206+J207+J208+J209</f>
        <v>505.7</v>
      </c>
      <c r="K203" s="72">
        <f>K204+K205+K206+K207+K208+K209</f>
        <v>274.7</v>
      </c>
      <c r="L203" s="72">
        <f>L204+L205+L206+L207+L208+L209</f>
        <v>163.4</v>
      </c>
      <c r="M203" s="14">
        <f>SUM(M204:M209)</f>
        <v>10638</v>
      </c>
      <c r="N203" s="67">
        <f t="shared" ref="N203:N209" si="24">M203/C203*100</f>
        <v>100</v>
      </c>
    </row>
    <row r="204" spans="1:14" x14ac:dyDescent="0.3">
      <c r="A204" s="12">
        <v>146</v>
      </c>
      <c r="B204" s="38" t="s">
        <v>445</v>
      </c>
      <c r="C204" s="38">
        <v>598</v>
      </c>
      <c r="D204" s="38">
        <v>3</v>
      </c>
      <c r="E204" s="38" t="s">
        <v>446</v>
      </c>
      <c r="F204" s="38">
        <v>1</v>
      </c>
      <c r="G204" s="16">
        <v>41747</v>
      </c>
      <c r="H204" s="16" t="s">
        <v>22</v>
      </c>
      <c r="I204" s="38">
        <v>1</v>
      </c>
      <c r="J204" s="76" t="s">
        <v>447</v>
      </c>
      <c r="K204" s="76" t="s">
        <v>448</v>
      </c>
      <c r="L204" s="76" t="s">
        <v>449</v>
      </c>
      <c r="M204" s="36">
        <f t="shared" ref="M204:M209" si="25">IF(F204*5000&gt;C204,C204,F204*5000)</f>
        <v>598</v>
      </c>
      <c r="N204" s="37">
        <f t="shared" si="24"/>
        <v>100</v>
      </c>
    </row>
    <row r="205" spans="1:14" x14ac:dyDescent="0.3">
      <c r="A205" s="12">
        <v>147</v>
      </c>
      <c r="B205" s="46" t="s">
        <v>450</v>
      </c>
      <c r="C205" s="46">
        <v>2105</v>
      </c>
      <c r="D205" s="38">
        <v>3</v>
      </c>
      <c r="E205" s="46" t="s">
        <v>451</v>
      </c>
      <c r="F205" s="46">
        <v>1</v>
      </c>
      <c r="G205" s="79">
        <v>41737</v>
      </c>
      <c r="H205" s="16" t="s">
        <v>22</v>
      </c>
      <c r="I205" s="46">
        <v>1</v>
      </c>
      <c r="J205" s="53" t="s">
        <v>452</v>
      </c>
      <c r="K205" s="76" t="s">
        <v>453</v>
      </c>
      <c r="L205" s="76">
        <v>15</v>
      </c>
      <c r="M205" s="36">
        <f t="shared" si="25"/>
        <v>2105</v>
      </c>
      <c r="N205" s="37">
        <f t="shared" si="24"/>
        <v>100</v>
      </c>
    </row>
    <row r="206" spans="1:14" x14ac:dyDescent="0.3">
      <c r="A206" s="12">
        <v>148</v>
      </c>
      <c r="B206" s="38" t="s">
        <v>454</v>
      </c>
      <c r="C206" s="38">
        <v>798</v>
      </c>
      <c r="D206" s="38">
        <v>3</v>
      </c>
      <c r="E206" s="38" t="s">
        <v>455</v>
      </c>
      <c r="F206" s="38">
        <v>1</v>
      </c>
      <c r="G206" s="16">
        <v>41747</v>
      </c>
      <c r="H206" s="16" t="s">
        <v>22</v>
      </c>
      <c r="I206" s="38">
        <v>1</v>
      </c>
      <c r="J206" s="76" t="s">
        <v>456</v>
      </c>
      <c r="K206" s="76" t="s">
        <v>457</v>
      </c>
      <c r="L206" s="76" t="s">
        <v>458</v>
      </c>
      <c r="M206" s="36">
        <f t="shared" si="25"/>
        <v>798</v>
      </c>
      <c r="N206" s="37">
        <f t="shared" si="24"/>
        <v>100</v>
      </c>
    </row>
    <row r="207" spans="1:14" x14ac:dyDescent="0.3">
      <c r="A207" s="12">
        <v>149</v>
      </c>
      <c r="B207" s="38" t="s">
        <v>459</v>
      </c>
      <c r="C207" s="38">
        <v>4903</v>
      </c>
      <c r="D207" s="38">
        <v>1</v>
      </c>
      <c r="E207" s="38" t="s">
        <v>460</v>
      </c>
      <c r="F207" s="38">
        <v>6</v>
      </c>
      <c r="G207" s="16">
        <v>40906</v>
      </c>
      <c r="H207" s="16" t="s">
        <v>26</v>
      </c>
      <c r="I207" s="38">
        <v>1</v>
      </c>
      <c r="J207" s="76" t="s">
        <v>461</v>
      </c>
      <c r="K207" s="76" t="s">
        <v>462</v>
      </c>
      <c r="L207" s="76">
        <v>56</v>
      </c>
      <c r="M207" s="36">
        <f t="shared" si="25"/>
        <v>4903</v>
      </c>
      <c r="N207" s="37">
        <f t="shared" si="24"/>
        <v>100</v>
      </c>
    </row>
    <row r="208" spans="1:14" x14ac:dyDescent="0.3">
      <c r="A208" s="12">
        <v>150</v>
      </c>
      <c r="B208" s="38" t="s">
        <v>463</v>
      </c>
      <c r="C208" s="38">
        <v>1309</v>
      </c>
      <c r="D208" s="38">
        <v>3</v>
      </c>
      <c r="E208" s="38" t="s">
        <v>464</v>
      </c>
      <c r="F208" s="38">
        <v>1</v>
      </c>
      <c r="G208" s="16">
        <v>41710</v>
      </c>
      <c r="H208" s="16" t="s">
        <v>22</v>
      </c>
      <c r="I208" s="38">
        <v>1</v>
      </c>
      <c r="J208" s="76" t="s">
        <v>465</v>
      </c>
      <c r="K208" s="76" t="s">
        <v>466</v>
      </c>
      <c r="L208" s="76">
        <v>12</v>
      </c>
      <c r="M208" s="36">
        <f t="shared" si="25"/>
        <v>1309</v>
      </c>
      <c r="N208" s="37">
        <f t="shared" si="24"/>
        <v>100</v>
      </c>
    </row>
    <row r="209" spans="1:14" ht="15" thickBot="1" x14ac:dyDescent="0.35">
      <c r="A209" s="12">
        <v>151</v>
      </c>
      <c r="B209" s="41" t="s">
        <v>467</v>
      </c>
      <c r="C209" s="41">
        <v>925</v>
      </c>
      <c r="D209" s="38">
        <v>3</v>
      </c>
      <c r="E209" s="41" t="s">
        <v>468</v>
      </c>
      <c r="F209" s="41">
        <v>1</v>
      </c>
      <c r="G209" s="17">
        <v>41747</v>
      </c>
      <c r="H209" s="16" t="s">
        <v>22</v>
      </c>
      <c r="I209" s="41">
        <v>1</v>
      </c>
      <c r="J209" s="85" t="s">
        <v>392</v>
      </c>
      <c r="K209" s="85" t="s">
        <v>469</v>
      </c>
      <c r="L209" s="85" t="s">
        <v>470</v>
      </c>
      <c r="M209" s="39">
        <f t="shared" si="25"/>
        <v>925</v>
      </c>
      <c r="N209" s="40">
        <f t="shared" si="24"/>
        <v>100</v>
      </c>
    </row>
    <row r="210" spans="1:14" x14ac:dyDescent="0.3">
      <c r="A210" s="8"/>
      <c r="B210" s="9" t="s">
        <v>471</v>
      </c>
      <c r="C210" s="18"/>
      <c r="D210" s="18"/>
      <c r="E210" s="18"/>
      <c r="F210" s="18"/>
      <c r="G210" s="19"/>
      <c r="H210" s="19"/>
      <c r="I210" s="18"/>
      <c r="J210" s="29"/>
      <c r="K210" s="29"/>
      <c r="L210" s="29"/>
      <c r="M210" s="10"/>
      <c r="N210" s="11"/>
    </row>
    <row r="211" spans="1:14" x14ac:dyDescent="0.3">
      <c r="A211" s="12"/>
      <c r="B211" s="13">
        <f>C211</f>
        <v>44266</v>
      </c>
      <c r="C211" s="13">
        <f>SUM(C212:C225)</f>
        <v>44266</v>
      </c>
      <c r="D211" s="13"/>
      <c r="E211" s="13"/>
      <c r="F211" s="13">
        <f>SUM(F212:F225)</f>
        <v>24</v>
      </c>
      <c r="G211" s="50"/>
      <c r="H211" s="50"/>
      <c r="I211" s="13"/>
      <c r="J211" s="72">
        <f>J212+J213+J214+J215+J216+J217+J218+J219+J220+J221+J222+J223+J224+J225</f>
        <v>420.4</v>
      </c>
      <c r="K211" s="72">
        <f>K212+K213+K214+K215+K216+K217+K218+K219+K220+K221+K222+K223+K224+K225</f>
        <v>301.5</v>
      </c>
      <c r="L211" s="72">
        <f>L212+L213+L214+L215+L216+L217+L218+L219+L220+L221+L222+L223+L224+L225</f>
        <v>270</v>
      </c>
      <c r="M211" s="101">
        <f>SUM(M212:M225)</f>
        <v>43108</v>
      </c>
      <c r="N211" s="15">
        <f t="shared" ref="N211:N225" si="26">M211/C211*100</f>
        <v>97.383996746938962</v>
      </c>
    </row>
    <row r="212" spans="1:14" x14ac:dyDescent="0.3">
      <c r="A212" s="12">
        <v>152</v>
      </c>
      <c r="B212" s="38" t="s">
        <v>472</v>
      </c>
      <c r="C212" s="38">
        <v>1028</v>
      </c>
      <c r="D212" s="38">
        <v>3</v>
      </c>
      <c r="E212" s="38" t="s">
        <v>473</v>
      </c>
      <c r="F212" s="38">
        <v>1</v>
      </c>
      <c r="G212" s="16">
        <v>41682</v>
      </c>
      <c r="H212" s="16" t="s">
        <v>22</v>
      </c>
      <c r="I212" s="38">
        <v>1</v>
      </c>
      <c r="J212" s="76">
        <v>12</v>
      </c>
      <c r="K212" s="76">
        <v>12</v>
      </c>
      <c r="L212" s="76">
        <v>12</v>
      </c>
      <c r="M212" s="36">
        <f>IF(F212*5000&gt;C212,C212,F212*5000)</f>
        <v>1028</v>
      </c>
      <c r="N212" s="37">
        <f t="shared" si="26"/>
        <v>100</v>
      </c>
    </row>
    <row r="213" spans="1:14" x14ac:dyDescent="0.3">
      <c r="A213" s="12">
        <v>153</v>
      </c>
      <c r="B213" s="38" t="s">
        <v>474</v>
      </c>
      <c r="C213" s="38">
        <v>961</v>
      </c>
      <c r="D213" s="38">
        <v>3</v>
      </c>
      <c r="E213" s="38" t="s">
        <v>475</v>
      </c>
      <c r="F213" s="38">
        <v>1</v>
      </c>
      <c r="G213" s="16">
        <v>41691</v>
      </c>
      <c r="H213" s="16" t="s">
        <v>22</v>
      </c>
      <c r="I213" s="38">
        <v>1</v>
      </c>
      <c r="J213" s="76" t="s">
        <v>243</v>
      </c>
      <c r="K213" s="76">
        <v>10</v>
      </c>
      <c r="L213" s="76">
        <v>10</v>
      </c>
      <c r="M213" s="36">
        <f>IF(F213*5000&gt;C213,C213,F213*5000)</f>
        <v>961</v>
      </c>
      <c r="N213" s="37">
        <f t="shared" si="26"/>
        <v>100</v>
      </c>
    </row>
    <row r="214" spans="1:14" x14ac:dyDescent="0.3">
      <c r="A214" s="12">
        <v>154</v>
      </c>
      <c r="B214" s="38" t="s">
        <v>476</v>
      </c>
      <c r="C214" s="38">
        <v>1290</v>
      </c>
      <c r="D214" s="38">
        <v>3</v>
      </c>
      <c r="E214" s="38" t="s">
        <v>477</v>
      </c>
      <c r="F214" s="38">
        <v>1</v>
      </c>
      <c r="G214" s="16">
        <v>41694</v>
      </c>
      <c r="H214" s="16" t="s">
        <v>22</v>
      </c>
      <c r="I214" s="38">
        <v>1</v>
      </c>
      <c r="J214" s="76">
        <v>12</v>
      </c>
      <c r="K214" s="76">
        <v>12</v>
      </c>
      <c r="L214" s="76">
        <v>12</v>
      </c>
      <c r="M214" s="36">
        <f>IF(F214*5000&gt;C214,C214,F214*5000)</f>
        <v>1290</v>
      </c>
      <c r="N214" s="37">
        <f t="shared" si="26"/>
        <v>100</v>
      </c>
    </row>
    <row r="215" spans="1:14" x14ac:dyDescent="0.3">
      <c r="A215" s="12">
        <v>155</v>
      </c>
      <c r="B215" s="38" t="s">
        <v>478</v>
      </c>
      <c r="C215" s="38">
        <v>2105</v>
      </c>
      <c r="D215" s="38">
        <v>3</v>
      </c>
      <c r="E215" s="38" t="s">
        <v>479</v>
      </c>
      <c r="F215" s="38">
        <v>1</v>
      </c>
      <c r="G215" s="16">
        <v>41684</v>
      </c>
      <c r="H215" s="16" t="s">
        <v>22</v>
      </c>
      <c r="I215" s="38">
        <v>1</v>
      </c>
      <c r="J215" s="76" t="s">
        <v>410</v>
      </c>
      <c r="K215" s="76">
        <v>10</v>
      </c>
      <c r="L215" s="76">
        <v>10</v>
      </c>
      <c r="M215" s="36">
        <f>IF(F215*5000&gt;C215,C215,F215*5000)</f>
        <v>2105</v>
      </c>
      <c r="N215" s="37">
        <f t="shared" si="26"/>
        <v>100</v>
      </c>
    </row>
    <row r="216" spans="1:14" x14ac:dyDescent="0.3">
      <c r="A216" s="12">
        <v>156</v>
      </c>
      <c r="B216" s="38" t="s">
        <v>480</v>
      </c>
      <c r="C216" s="172">
        <v>17742</v>
      </c>
      <c r="D216" s="38">
        <v>1</v>
      </c>
      <c r="E216" s="38" t="s">
        <v>481</v>
      </c>
      <c r="F216" s="38">
        <v>10</v>
      </c>
      <c r="G216" s="16">
        <v>40907</v>
      </c>
      <c r="H216" s="16" t="s">
        <v>26</v>
      </c>
      <c r="I216" s="38">
        <v>1</v>
      </c>
      <c r="J216" s="76" t="s">
        <v>482</v>
      </c>
      <c r="K216" s="76" t="s">
        <v>483</v>
      </c>
      <c r="L216" s="76">
        <v>100</v>
      </c>
      <c r="M216" s="176">
        <f>IF((F216+F217)*5000&gt;C216,C216,(F216+F217)*5000)</f>
        <v>17742</v>
      </c>
      <c r="N216" s="178">
        <f t="shared" si="26"/>
        <v>100</v>
      </c>
    </row>
    <row r="217" spans="1:14" x14ac:dyDescent="0.3">
      <c r="A217" s="12">
        <v>157</v>
      </c>
      <c r="B217" s="38" t="s">
        <v>480</v>
      </c>
      <c r="C217" s="174"/>
      <c r="D217" s="38">
        <v>3</v>
      </c>
      <c r="E217" s="38" t="s">
        <v>484</v>
      </c>
      <c r="F217" s="38">
        <v>2</v>
      </c>
      <c r="G217" s="16">
        <v>42156</v>
      </c>
      <c r="H217" s="16" t="s">
        <v>22</v>
      </c>
      <c r="I217" s="38">
        <v>1</v>
      </c>
      <c r="J217" s="76">
        <v>52</v>
      </c>
      <c r="K217" s="76">
        <v>22</v>
      </c>
      <c r="L217" s="76">
        <v>30</v>
      </c>
      <c r="M217" s="177">
        <f t="shared" ref="M217:M225" si="27">IF(F217*5000&gt;C217,C217,F217*5000)</f>
        <v>0</v>
      </c>
      <c r="N217" s="179" t="e">
        <f t="shared" si="26"/>
        <v>#DIV/0!</v>
      </c>
    </row>
    <row r="218" spans="1:14" x14ac:dyDescent="0.3">
      <c r="A218" s="12">
        <v>158</v>
      </c>
      <c r="B218" s="38" t="s">
        <v>485</v>
      </c>
      <c r="C218" s="38">
        <v>5419</v>
      </c>
      <c r="D218" s="38">
        <v>3</v>
      </c>
      <c r="E218" s="38" t="s">
        <v>486</v>
      </c>
      <c r="F218" s="38">
        <v>1</v>
      </c>
      <c r="G218" s="16">
        <v>41696</v>
      </c>
      <c r="H218" s="16" t="s">
        <v>22</v>
      </c>
      <c r="I218" s="38">
        <v>1</v>
      </c>
      <c r="J218" s="76">
        <v>12</v>
      </c>
      <c r="K218" s="76">
        <v>12</v>
      </c>
      <c r="L218" s="76">
        <v>12</v>
      </c>
      <c r="M218" s="36">
        <f t="shared" si="27"/>
        <v>5000</v>
      </c>
      <c r="N218" s="21">
        <f t="shared" si="26"/>
        <v>92.267946115519479</v>
      </c>
    </row>
    <row r="219" spans="1:14" x14ac:dyDescent="0.3">
      <c r="A219" s="12">
        <v>159</v>
      </c>
      <c r="B219" s="38" t="s">
        <v>487</v>
      </c>
      <c r="C219" s="38">
        <v>1204</v>
      </c>
      <c r="D219" s="38">
        <v>3</v>
      </c>
      <c r="E219" s="38" t="s">
        <v>488</v>
      </c>
      <c r="F219" s="38">
        <v>1</v>
      </c>
      <c r="G219" s="16">
        <v>41701</v>
      </c>
      <c r="H219" s="16" t="s">
        <v>22</v>
      </c>
      <c r="I219" s="38">
        <v>1</v>
      </c>
      <c r="J219" s="76">
        <v>12</v>
      </c>
      <c r="K219" s="76">
        <v>12</v>
      </c>
      <c r="L219" s="76">
        <v>12</v>
      </c>
      <c r="M219" s="36">
        <f t="shared" si="27"/>
        <v>1204</v>
      </c>
      <c r="N219" s="37">
        <f t="shared" si="26"/>
        <v>100</v>
      </c>
    </row>
    <row r="220" spans="1:14" x14ac:dyDescent="0.3">
      <c r="A220" s="12">
        <v>160</v>
      </c>
      <c r="B220" s="38" t="s">
        <v>489</v>
      </c>
      <c r="C220" s="38">
        <v>968</v>
      </c>
      <c r="D220" s="38">
        <v>3</v>
      </c>
      <c r="E220" s="38" t="s">
        <v>490</v>
      </c>
      <c r="F220" s="38">
        <v>1</v>
      </c>
      <c r="G220" s="16">
        <v>41689</v>
      </c>
      <c r="H220" s="16" t="s">
        <v>22</v>
      </c>
      <c r="I220" s="38">
        <v>1</v>
      </c>
      <c r="J220" s="76">
        <v>14</v>
      </c>
      <c r="K220" s="76">
        <v>14</v>
      </c>
      <c r="L220" s="76">
        <v>14</v>
      </c>
      <c r="M220" s="36">
        <f t="shared" si="27"/>
        <v>968</v>
      </c>
      <c r="N220" s="37">
        <f t="shared" si="26"/>
        <v>100</v>
      </c>
    </row>
    <row r="221" spans="1:14" x14ac:dyDescent="0.3">
      <c r="A221" s="12">
        <v>161</v>
      </c>
      <c r="B221" s="38" t="s">
        <v>491</v>
      </c>
      <c r="C221" s="38">
        <v>2340</v>
      </c>
      <c r="D221" s="38">
        <v>3</v>
      </c>
      <c r="E221" s="38" t="s">
        <v>492</v>
      </c>
      <c r="F221" s="38">
        <v>1</v>
      </c>
      <c r="G221" s="16">
        <v>41703</v>
      </c>
      <c r="H221" s="16" t="s">
        <v>22</v>
      </c>
      <c r="I221" s="38">
        <v>1</v>
      </c>
      <c r="J221" s="76">
        <v>12</v>
      </c>
      <c r="K221" s="76">
        <v>12</v>
      </c>
      <c r="L221" s="76">
        <v>12</v>
      </c>
      <c r="M221" s="36">
        <f t="shared" si="27"/>
        <v>2340</v>
      </c>
      <c r="N221" s="37">
        <f t="shared" si="26"/>
        <v>100</v>
      </c>
    </row>
    <row r="222" spans="1:14" x14ac:dyDescent="0.3">
      <c r="A222" s="12">
        <v>162</v>
      </c>
      <c r="B222" s="38" t="s">
        <v>493</v>
      </c>
      <c r="C222" s="38">
        <v>2650</v>
      </c>
      <c r="D222" s="38">
        <v>3</v>
      </c>
      <c r="E222" s="38" t="s">
        <v>494</v>
      </c>
      <c r="F222" s="38">
        <v>1</v>
      </c>
      <c r="G222" s="16">
        <v>41680</v>
      </c>
      <c r="H222" s="16" t="s">
        <v>22</v>
      </c>
      <c r="I222" s="38">
        <v>1</v>
      </c>
      <c r="J222" s="76">
        <v>12</v>
      </c>
      <c r="K222" s="76">
        <v>12</v>
      </c>
      <c r="L222" s="76">
        <v>12</v>
      </c>
      <c r="M222" s="36">
        <f t="shared" si="27"/>
        <v>2650</v>
      </c>
      <c r="N222" s="37">
        <f t="shared" si="26"/>
        <v>100</v>
      </c>
    </row>
    <row r="223" spans="1:14" x14ac:dyDescent="0.3">
      <c r="A223" s="12">
        <v>163</v>
      </c>
      <c r="B223" s="38" t="s">
        <v>495</v>
      </c>
      <c r="C223" s="38">
        <v>5739</v>
      </c>
      <c r="D223" s="38">
        <v>3</v>
      </c>
      <c r="E223" s="38" t="s">
        <v>496</v>
      </c>
      <c r="F223" s="38">
        <v>1</v>
      </c>
      <c r="G223" s="16">
        <v>41698</v>
      </c>
      <c r="H223" s="16" t="s">
        <v>22</v>
      </c>
      <c r="I223" s="38">
        <v>1</v>
      </c>
      <c r="J223" s="76" t="s">
        <v>430</v>
      </c>
      <c r="K223" s="76">
        <v>10</v>
      </c>
      <c r="L223" s="76">
        <v>10</v>
      </c>
      <c r="M223" s="36">
        <f t="shared" si="27"/>
        <v>5000</v>
      </c>
      <c r="N223" s="21">
        <f t="shared" si="26"/>
        <v>87.12319219376198</v>
      </c>
    </row>
    <row r="224" spans="1:14" ht="132" x14ac:dyDescent="0.3">
      <c r="A224" s="12">
        <v>164</v>
      </c>
      <c r="B224" s="38" t="s">
        <v>497</v>
      </c>
      <c r="C224" s="38">
        <v>1297</v>
      </c>
      <c r="D224" s="38">
        <v>3</v>
      </c>
      <c r="E224" s="38" t="s">
        <v>498</v>
      </c>
      <c r="F224" s="38">
        <v>1</v>
      </c>
      <c r="G224" s="16" t="s">
        <v>499</v>
      </c>
      <c r="H224" s="16" t="s">
        <v>22</v>
      </c>
      <c r="I224" s="38">
        <v>1</v>
      </c>
      <c r="J224" s="76">
        <v>14</v>
      </c>
      <c r="K224" s="76">
        <v>14</v>
      </c>
      <c r="L224" s="76">
        <v>14</v>
      </c>
      <c r="M224" s="36">
        <f t="shared" si="27"/>
        <v>1297</v>
      </c>
      <c r="N224" s="37">
        <f t="shared" si="26"/>
        <v>100</v>
      </c>
    </row>
    <row r="225" spans="1:14" ht="15" thickBot="1" x14ac:dyDescent="0.35">
      <c r="A225" s="12">
        <v>165</v>
      </c>
      <c r="B225" s="41" t="s">
        <v>500</v>
      </c>
      <c r="C225" s="41">
        <v>1523</v>
      </c>
      <c r="D225" s="38">
        <v>3</v>
      </c>
      <c r="E225" s="41" t="s">
        <v>501</v>
      </c>
      <c r="F225" s="41">
        <v>1</v>
      </c>
      <c r="G225" s="17">
        <v>41705</v>
      </c>
      <c r="H225" s="16" t="s">
        <v>22</v>
      </c>
      <c r="I225" s="41">
        <v>1</v>
      </c>
      <c r="J225" s="85" t="s">
        <v>61</v>
      </c>
      <c r="K225" s="85">
        <v>10</v>
      </c>
      <c r="L225" s="85">
        <v>10</v>
      </c>
      <c r="M225" s="39">
        <f t="shared" si="27"/>
        <v>1523</v>
      </c>
      <c r="N225" s="40">
        <f t="shared" si="26"/>
        <v>100</v>
      </c>
    </row>
    <row r="226" spans="1:14" x14ac:dyDescent="0.3">
      <c r="A226" s="8"/>
      <c r="B226" s="9" t="s">
        <v>502</v>
      </c>
      <c r="C226" s="18"/>
      <c r="D226" s="18"/>
      <c r="E226" s="18"/>
      <c r="F226" s="18"/>
      <c r="G226" s="19"/>
      <c r="H226" s="19"/>
      <c r="I226" s="18"/>
      <c r="J226" s="29"/>
      <c r="K226" s="29"/>
      <c r="L226" s="29"/>
      <c r="M226" s="10"/>
      <c r="N226" s="11"/>
    </row>
    <row r="227" spans="1:14" x14ac:dyDescent="0.3">
      <c r="A227" s="12"/>
      <c r="B227" s="13">
        <f>C227</f>
        <v>32552</v>
      </c>
      <c r="C227" s="13">
        <f>SUM(C228:C242)</f>
        <v>32552</v>
      </c>
      <c r="D227" s="13"/>
      <c r="E227" s="13"/>
      <c r="F227" s="13">
        <f>SUM(F228:F242)</f>
        <v>23</v>
      </c>
      <c r="G227" s="50"/>
      <c r="H227" s="50"/>
      <c r="I227" s="13"/>
      <c r="J227" s="72">
        <f>J228+J229+J230+J231+J232+J233+J234+J235+J236+J237+J239+J240+J241</f>
        <v>618.80999999999995</v>
      </c>
      <c r="K227" s="72">
        <f>K228+K229+K230+K231+K232+K233+K234+K235+K236+K237+K239+K240+K241</f>
        <v>329.40000000000003</v>
      </c>
      <c r="L227" s="72">
        <f>L228+L229+L230+L231+L232+L233+L234+L235+L236+L237+L239+L240+L241</f>
        <v>189.5</v>
      </c>
      <c r="M227" s="14">
        <f>SUM(M229:M242)</f>
        <v>30492</v>
      </c>
      <c r="N227" s="15">
        <f>M227/C227*100</f>
        <v>93.671663799459324</v>
      </c>
    </row>
    <row r="228" spans="1:14" x14ac:dyDescent="0.3">
      <c r="A228" s="12">
        <v>166</v>
      </c>
      <c r="B228" s="38" t="s">
        <v>503</v>
      </c>
      <c r="C228" s="38">
        <v>0</v>
      </c>
      <c r="D228" s="38">
        <v>1</v>
      </c>
      <c r="E228" s="38" t="s">
        <v>504</v>
      </c>
      <c r="F228" s="38">
        <v>0</v>
      </c>
      <c r="G228" s="16">
        <v>40619</v>
      </c>
      <c r="H228" s="16" t="s">
        <v>13</v>
      </c>
      <c r="I228" s="38">
        <v>1</v>
      </c>
      <c r="J228" s="76">
        <v>80.69</v>
      </c>
      <c r="K228" s="76"/>
      <c r="L228" s="76"/>
      <c r="M228" s="36">
        <v>0</v>
      </c>
      <c r="N228" s="37">
        <v>0</v>
      </c>
    </row>
    <row r="229" spans="1:14" x14ac:dyDescent="0.3">
      <c r="A229" s="12">
        <v>167</v>
      </c>
      <c r="B229" s="38" t="s">
        <v>505</v>
      </c>
      <c r="C229" s="38">
        <v>1077</v>
      </c>
      <c r="D229" s="38">
        <v>3</v>
      </c>
      <c r="E229" s="38" t="s">
        <v>506</v>
      </c>
      <c r="F229" s="38">
        <v>1</v>
      </c>
      <c r="G229" s="16">
        <v>41633</v>
      </c>
      <c r="H229" s="16" t="s">
        <v>22</v>
      </c>
      <c r="I229" s="38">
        <v>1</v>
      </c>
      <c r="J229" s="76">
        <v>17</v>
      </c>
      <c r="K229" s="76" t="s">
        <v>39</v>
      </c>
      <c r="L229" s="76">
        <v>8.5</v>
      </c>
      <c r="M229" s="36">
        <f t="shared" ref="M229:M242" si="28">IF(F229*5000&gt;C229,C229,F229*5000)</f>
        <v>1077</v>
      </c>
      <c r="N229" s="37">
        <f t="shared" ref="N229:N242" si="29">M229/C229*100</f>
        <v>100</v>
      </c>
    </row>
    <row r="230" spans="1:14" x14ac:dyDescent="0.3">
      <c r="A230" s="12">
        <v>168</v>
      </c>
      <c r="B230" s="38" t="s">
        <v>507</v>
      </c>
      <c r="C230" s="38">
        <v>3231</v>
      </c>
      <c r="D230" s="38">
        <v>3</v>
      </c>
      <c r="E230" s="38" t="s">
        <v>508</v>
      </c>
      <c r="F230" s="38">
        <v>1</v>
      </c>
      <c r="G230" s="16">
        <v>41633</v>
      </c>
      <c r="H230" s="16" t="s">
        <v>22</v>
      </c>
      <c r="I230" s="38">
        <v>1</v>
      </c>
      <c r="J230" s="76">
        <v>16</v>
      </c>
      <c r="K230" s="76" t="s">
        <v>39</v>
      </c>
      <c r="L230" s="76">
        <v>8</v>
      </c>
      <c r="M230" s="36">
        <f t="shared" si="28"/>
        <v>3231</v>
      </c>
      <c r="N230" s="37">
        <f t="shared" si="29"/>
        <v>100</v>
      </c>
    </row>
    <row r="231" spans="1:14" x14ac:dyDescent="0.3">
      <c r="A231" s="12">
        <v>169</v>
      </c>
      <c r="B231" s="38" t="s">
        <v>509</v>
      </c>
      <c r="C231" s="38">
        <v>5429</v>
      </c>
      <c r="D231" s="38">
        <v>1</v>
      </c>
      <c r="E231" s="38" t="s">
        <v>510</v>
      </c>
      <c r="F231" s="38">
        <v>4</v>
      </c>
      <c r="G231" s="16">
        <v>41289</v>
      </c>
      <c r="H231" s="16" t="s">
        <v>26</v>
      </c>
      <c r="I231" s="38">
        <v>1</v>
      </c>
      <c r="J231" s="76">
        <v>106.3</v>
      </c>
      <c r="K231" s="76" t="s">
        <v>511</v>
      </c>
      <c r="L231" s="76">
        <v>45</v>
      </c>
      <c r="M231" s="36">
        <f t="shared" si="28"/>
        <v>5429</v>
      </c>
      <c r="N231" s="37">
        <f t="shared" si="29"/>
        <v>100</v>
      </c>
    </row>
    <row r="232" spans="1:14" x14ac:dyDescent="0.3">
      <c r="A232" s="12">
        <v>170</v>
      </c>
      <c r="B232" s="38" t="s">
        <v>512</v>
      </c>
      <c r="C232" s="38">
        <v>3356</v>
      </c>
      <c r="D232" s="38">
        <v>3</v>
      </c>
      <c r="E232" s="38" t="s">
        <v>513</v>
      </c>
      <c r="F232" s="38">
        <v>2</v>
      </c>
      <c r="G232" s="16">
        <v>40896</v>
      </c>
      <c r="H232" s="16" t="s">
        <v>22</v>
      </c>
      <c r="I232" s="38">
        <v>1</v>
      </c>
      <c r="J232" s="76">
        <v>29.4</v>
      </c>
      <c r="K232" s="76" t="s">
        <v>514</v>
      </c>
      <c r="L232" s="76">
        <v>14.7</v>
      </c>
      <c r="M232" s="36">
        <f t="shared" si="28"/>
        <v>3356</v>
      </c>
      <c r="N232" s="37">
        <f t="shared" si="29"/>
        <v>100</v>
      </c>
    </row>
    <row r="233" spans="1:14" x14ac:dyDescent="0.3">
      <c r="A233" s="12">
        <v>171</v>
      </c>
      <c r="B233" s="38" t="s">
        <v>515</v>
      </c>
      <c r="C233" s="38">
        <v>2216</v>
      </c>
      <c r="D233" s="38">
        <v>3</v>
      </c>
      <c r="E233" s="38" t="s">
        <v>516</v>
      </c>
      <c r="F233" s="38">
        <v>1</v>
      </c>
      <c r="G233" s="16">
        <v>41633</v>
      </c>
      <c r="H233" s="16" t="s">
        <v>22</v>
      </c>
      <c r="I233" s="38">
        <v>1</v>
      </c>
      <c r="J233" s="76" t="s">
        <v>410</v>
      </c>
      <c r="K233" s="76" t="s">
        <v>39</v>
      </c>
      <c r="L233" s="76">
        <v>5</v>
      </c>
      <c r="M233" s="36">
        <f t="shared" si="28"/>
        <v>2216</v>
      </c>
      <c r="N233" s="37">
        <f t="shared" si="29"/>
        <v>100</v>
      </c>
    </row>
    <row r="234" spans="1:14" x14ac:dyDescent="0.3">
      <c r="A234" s="12">
        <v>172</v>
      </c>
      <c r="B234" s="38" t="s">
        <v>517</v>
      </c>
      <c r="C234" s="38">
        <v>3999</v>
      </c>
      <c r="D234" s="38">
        <v>3</v>
      </c>
      <c r="E234" s="38" t="s">
        <v>518</v>
      </c>
      <c r="F234" s="38">
        <v>4</v>
      </c>
      <c r="G234" s="16">
        <v>40878</v>
      </c>
      <c r="H234" s="16" t="s">
        <v>22</v>
      </c>
      <c r="I234" s="38">
        <v>1</v>
      </c>
      <c r="J234" s="76">
        <v>119.41</v>
      </c>
      <c r="K234" s="76" t="s">
        <v>519</v>
      </c>
      <c r="L234" s="76">
        <v>27</v>
      </c>
      <c r="M234" s="36">
        <f t="shared" si="28"/>
        <v>3999</v>
      </c>
      <c r="N234" s="37">
        <f t="shared" si="29"/>
        <v>100</v>
      </c>
    </row>
    <row r="235" spans="1:14" x14ac:dyDescent="0.3">
      <c r="A235" s="12">
        <v>173</v>
      </c>
      <c r="B235" s="38" t="s">
        <v>520</v>
      </c>
      <c r="C235" s="38">
        <v>2475</v>
      </c>
      <c r="D235" s="38">
        <v>3</v>
      </c>
      <c r="E235" s="38" t="s">
        <v>521</v>
      </c>
      <c r="F235" s="38">
        <v>2</v>
      </c>
      <c r="G235" s="16">
        <v>40896</v>
      </c>
      <c r="H235" s="16" t="s">
        <v>22</v>
      </c>
      <c r="I235" s="38">
        <v>1</v>
      </c>
      <c r="J235" s="76">
        <v>48.3</v>
      </c>
      <c r="K235" s="76" t="s">
        <v>522</v>
      </c>
      <c r="L235" s="76">
        <v>15</v>
      </c>
      <c r="M235" s="36">
        <f t="shared" si="28"/>
        <v>2475</v>
      </c>
      <c r="N235" s="37">
        <f t="shared" si="29"/>
        <v>100</v>
      </c>
    </row>
    <row r="236" spans="1:14" x14ac:dyDescent="0.3">
      <c r="A236" s="12">
        <v>174</v>
      </c>
      <c r="B236" s="38" t="s">
        <v>523</v>
      </c>
      <c r="C236" s="38">
        <v>1445</v>
      </c>
      <c r="D236" s="38">
        <v>3</v>
      </c>
      <c r="E236" s="38" t="s">
        <v>524</v>
      </c>
      <c r="F236" s="38">
        <v>1</v>
      </c>
      <c r="G236" s="16">
        <v>41633</v>
      </c>
      <c r="H236" s="16" t="s">
        <v>22</v>
      </c>
      <c r="I236" s="38">
        <v>1</v>
      </c>
      <c r="J236" s="76">
        <v>15</v>
      </c>
      <c r="K236" s="76" t="s">
        <v>39</v>
      </c>
      <c r="L236" s="76">
        <v>7.5</v>
      </c>
      <c r="M236" s="36">
        <f t="shared" si="28"/>
        <v>1445</v>
      </c>
      <c r="N236" s="37">
        <f t="shared" si="29"/>
        <v>100</v>
      </c>
    </row>
    <row r="237" spans="1:14" x14ac:dyDescent="0.3">
      <c r="A237" s="12">
        <v>175</v>
      </c>
      <c r="B237" s="38" t="s">
        <v>525</v>
      </c>
      <c r="C237" s="64">
        <v>1005</v>
      </c>
      <c r="D237" s="38">
        <v>3</v>
      </c>
      <c r="E237" s="38" t="s">
        <v>526</v>
      </c>
      <c r="F237" s="38">
        <v>4</v>
      </c>
      <c r="G237" s="16">
        <v>40896</v>
      </c>
      <c r="H237" s="16" t="s">
        <v>22</v>
      </c>
      <c r="I237" s="38">
        <v>1</v>
      </c>
      <c r="J237" s="76">
        <v>110.41</v>
      </c>
      <c r="K237" s="76" t="s">
        <v>527</v>
      </c>
      <c r="L237" s="76">
        <v>27</v>
      </c>
      <c r="M237" s="36">
        <f t="shared" si="28"/>
        <v>1005</v>
      </c>
      <c r="N237" s="37">
        <f t="shared" si="29"/>
        <v>100</v>
      </c>
    </row>
    <row r="238" spans="1:14" x14ac:dyDescent="0.3">
      <c r="A238" s="12">
        <v>176</v>
      </c>
      <c r="B238" s="38" t="s">
        <v>525</v>
      </c>
      <c r="C238" s="64">
        <v>1024</v>
      </c>
      <c r="D238" s="38">
        <v>3</v>
      </c>
      <c r="E238" s="38" t="s">
        <v>528</v>
      </c>
      <c r="F238" s="38">
        <v>0</v>
      </c>
      <c r="G238" s="16" t="s">
        <v>17</v>
      </c>
      <c r="H238" s="16" t="s">
        <v>17</v>
      </c>
      <c r="I238" s="38" t="s">
        <v>17</v>
      </c>
      <c r="J238" s="76" t="s">
        <v>17</v>
      </c>
      <c r="K238" s="76"/>
      <c r="L238" s="76" t="s">
        <v>17</v>
      </c>
      <c r="M238" s="36">
        <f t="shared" si="28"/>
        <v>0</v>
      </c>
      <c r="N238" s="37">
        <f t="shared" si="29"/>
        <v>0</v>
      </c>
    </row>
    <row r="239" spans="1:14" x14ac:dyDescent="0.3">
      <c r="A239" s="12">
        <v>177</v>
      </c>
      <c r="B239" s="38" t="s">
        <v>529</v>
      </c>
      <c r="C239" s="102">
        <v>2115</v>
      </c>
      <c r="D239" s="38">
        <v>3</v>
      </c>
      <c r="E239" s="38" t="s">
        <v>530</v>
      </c>
      <c r="F239" s="38">
        <v>1</v>
      </c>
      <c r="G239" s="16">
        <v>41841</v>
      </c>
      <c r="H239" s="16" t="s">
        <v>22</v>
      </c>
      <c r="I239" s="38">
        <v>1</v>
      </c>
      <c r="J239" s="76" t="s">
        <v>531</v>
      </c>
      <c r="K239" s="76" t="s">
        <v>39</v>
      </c>
      <c r="L239" s="76" t="s">
        <v>532</v>
      </c>
      <c r="M239" s="36">
        <f t="shared" si="28"/>
        <v>2115</v>
      </c>
      <c r="N239" s="37">
        <f t="shared" si="29"/>
        <v>100</v>
      </c>
    </row>
    <row r="240" spans="1:14" x14ac:dyDescent="0.3">
      <c r="A240" s="12">
        <v>178</v>
      </c>
      <c r="B240" s="103" t="s">
        <v>533</v>
      </c>
      <c r="C240" s="104">
        <v>1794</v>
      </c>
      <c r="D240" s="38">
        <v>3</v>
      </c>
      <c r="E240" s="104" t="s">
        <v>534</v>
      </c>
      <c r="F240" s="105">
        <v>1</v>
      </c>
      <c r="G240" s="106">
        <v>41744</v>
      </c>
      <c r="H240" s="16" t="s">
        <v>22</v>
      </c>
      <c r="I240" s="107">
        <v>1</v>
      </c>
      <c r="J240" s="108" t="s">
        <v>243</v>
      </c>
      <c r="K240" s="108" t="s">
        <v>39</v>
      </c>
      <c r="L240" s="108">
        <v>10</v>
      </c>
      <c r="M240" s="36">
        <f t="shared" si="28"/>
        <v>1794</v>
      </c>
      <c r="N240" s="37">
        <f t="shared" si="29"/>
        <v>100</v>
      </c>
    </row>
    <row r="241" spans="1:14" x14ac:dyDescent="0.3">
      <c r="A241" s="12">
        <v>179</v>
      </c>
      <c r="B241" s="38" t="s">
        <v>535</v>
      </c>
      <c r="C241" s="64">
        <v>2350</v>
      </c>
      <c r="D241" s="38">
        <v>3</v>
      </c>
      <c r="E241" s="38" t="s">
        <v>536</v>
      </c>
      <c r="F241" s="38">
        <v>1</v>
      </c>
      <c r="G241" s="16">
        <v>41633</v>
      </c>
      <c r="H241" s="16" t="s">
        <v>22</v>
      </c>
      <c r="I241" s="38">
        <v>1</v>
      </c>
      <c r="J241" s="76">
        <v>27</v>
      </c>
      <c r="K241" s="76" t="s">
        <v>136</v>
      </c>
      <c r="L241" s="76">
        <v>13.5</v>
      </c>
      <c r="M241" s="36">
        <f t="shared" si="28"/>
        <v>2350</v>
      </c>
      <c r="N241" s="37">
        <f t="shared" si="29"/>
        <v>100</v>
      </c>
    </row>
    <row r="242" spans="1:14" ht="15" thickBot="1" x14ac:dyDescent="0.35">
      <c r="A242" s="12">
        <v>180</v>
      </c>
      <c r="B242" s="45" t="s">
        <v>535</v>
      </c>
      <c r="C242" s="109">
        <v>1036</v>
      </c>
      <c r="D242" s="45">
        <v>0</v>
      </c>
      <c r="E242" s="45" t="s">
        <v>537</v>
      </c>
      <c r="F242" s="45">
        <v>0</v>
      </c>
      <c r="G242" s="95" t="s">
        <v>17</v>
      </c>
      <c r="H242" s="95" t="s">
        <v>17</v>
      </c>
      <c r="I242" s="95" t="s">
        <v>17</v>
      </c>
      <c r="J242" s="110" t="s">
        <v>17</v>
      </c>
      <c r="K242" s="110" t="s">
        <v>17</v>
      </c>
      <c r="L242" s="110" t="s">
        <v>17</v>
      </c>
      <c r="M242" s="34">
        <f t="shared" si="28"/>
        <v>0</v>
      </c>
      <c r="N242" s="35">
        <f t="shared" si="29"/>
        <v>0</v>
      </c>
    </row>
    <row r="243" spans="1:14" x14ac:dyDescent="0.3">
      <c r="A243" s="8"/>
      <c r="B243" s="9" t="s">
        <v>538</v>
      </c>
      <c r="C243" s="18"/>
      <c r="D243" s="18"/>
      <c r="E243" s="18"/>
      <c r="F243" s="18"/>
      <c r="G243" s="19"/>
      <c r="H243" s="19"/>
      <c r="I243" s="18"/>
      <c r="J243" s="29"/>
      <c r="K243" s="29"/>
      <c r="L243" s="29"/>
      <c r="M243" s="10"/>
      <c r="N243" s="11"/>
    </row>
    <row r="244" spans="1:14" x14ac:dyDescent="0.3">
      <c r="A244" s="12"/>
      <c r="B244" s="13">
        <f>C244</f>
        <v>14452</v>
      </c>
      <c r="C244" s="13">
        <f>SUM(C245:C252)</f>
        <v>14452</v>
      </c>
      <c r="D244" s="13"/>
      <c r="E244" s="13"/>
      <c r="F244" s="13">
        <f>SUM(F245:F252)</f>
        <v>12</v>
      </c>
      <c r="G244" s="50"/>
      <c r="H244" s="50"/>
      <c r="I244" s="13"/>
      <c r="J244" s="72">
        <f>J245+J246+J247+J248+J249+J250+J251+J252</f>
        <v>476.4</v>
      </c>
      <c r="K244" s="72">
        <f>K245+K246+K247+K248+K249+K250+K251+K252</f>
        <v>213.3</v>
      </c>
      <c r="L244" s="72">
        <f>L245+L246+L247+L248+L249+L250+L251+L252</f>
        <v>159.9</v>
      </c>
      <c r="M244" s="14">
        <f>SUM(M245:M252)</f>
        <v>14452</v>
      </c>
      <c r="N244" s="15">
        <f>M244/C244*100</f>
        <v>100</v>
      </c>
    </row>
    <row r="245" spans="1:14" x14ac:dyDescent="0.3">
      <c r="A245" s="12">
        <v>181</v>
      </c>
      <c r="B245" s="180" t="s">
        <v>539</v>
      </c>
      <c r="C245" s="180">
        <v>1641</v>
      </c>
      <c r="D245" s="38">
        <v>3</v>
      </c>
      <c r="E245" s="38" t="s">
        <v>540</v>
      </c>
      <c r="F245" s="180">
        <v>1</v>
      </c>
      <c r="G245" s="16">
        <v>41632</v>
      </c>
      <c r="H245" s="16" t="s">
        <v>22</v>
      </c>
      <c r="I245" s="38">
        <v>1</v>
      </c>
      <c r="J245" s="76" t="s">
        <v>541</v>
      </c>
      <c r="K245" s="76" t="s">
        <v>542</v>
      </c>
      <c r="L245" s="76">
        <v>16</v>
      </c>
      <c r="M245" s="181">
        <f>IF(F245*5000&gt;C245,C245,F245*5000)</f>
        <v>1641</v>
      </c>
      <c r="N245" s="182">
        <f>M245/C245*100</f>
        <v>100</v>
      </c>
    </row>
    <row r="246" spans="1:14" ht="26.4" x14ac:dyDescent="0.3">
      <c r="A246" s="12">
        <v>182</v>
      </c>
      <c r="B246" s="180"/>
      <c r="C246" s="180"/>
      <c r="D246" s="38">
        <v>3</v>
      </c>
      <c r="E246" s="38" t="s">
        <v>543</v>
      </c>
      <c r="F246" s="180"/>
      <c r="G246" s="16" t="s">
        <v>544</v>
      </c>
      <c r="H246" s="16" t="s">
        <v>22</v>
      </c>
      <c r="I246" s="38">
        <v>1</v>
      </c>
      <c r="J246" s="76" t="s">
        <v>541</v>
      </c>
      <c r="K246" s="76" t="s">
        <v>542</v>
      </c>
      <c r="L246" s="76">
        <v>20</v>
      </c>
      <c r="M246" s="181"/>
      <c r="N246" s="182"/>
    </row>
    <row r="247" spans="1:14" ht="26.4" x14ac:dyDescent="0.3">
      <c r="A247" s="12">
        <v>183</v>
      </c>
      <c r="B247" s="180" t="s">
        <v>545</v>
      </c>
      <c r="C247" s="180">
        <v>883</v>
      </c>
      <c r="D247" s="38">
        <v>3</v>
      </c>
      <c r="E247" s="38" t="s">
        <v>546</v>
      </c>
      <c r="F247" s="180">
        <v>1</v>
      </c>
      <c r="G247" s="16" t="s">
        <v>547</v>
      </c>
      <c r="H247" s="16" t="s">
        <v>22</v>
      </c>
      <c r="I247" s="38">
        <v>1</v>
      </c>
      <c r="J247" s="76" t="s">
        <v>61</v>
      </c>
      <c r="K247" s="76">
        <v>20</v>
      </c>
      <c r="L247" s="76">
        <v>20</v>
      </c>
      <c r="M247" s="181">
        <f>IF(F247*5000&gt;C247,C247,F247*5000)</f>
        <v>883</v>
      </c>
      <c r="N247" s="182">
        <f>M247/C247*100</f>
        <v>100</v>
      </c>
    </row>
    <row r="248" spans="1:14" x14ac:dyDescent="0.3">
      <c r="A248" s="12">
        <v>184</v>
      </c>
      <c r="B248" s="180"/>
      <c r="C248" s="180"/>
      <c r="D248" s="38">
        <v>3</v>
      </c>
      <c r="E248" s="38" t="s">
        <v>548</v>
      </c>
      <c r="F248" s="180"/>
      <c r="G248" s="16">
        <v>41745</v>
      </c>
      <c r="H248" s="16" t="s">
        <v>22</v>
      </c>
      <c r="I248" s="38">
        <v>1</v>
      </c>
      <c r="J248" s="76" t="s">
        <v>61</v>
      </c>
      <c r="K248" s="76">
        <v>18</v>
      </c>
      <c r="L248" s="76">
        <v>18</v>
      </c>
      <c r="M248" s="181"/>
      <c r="N248" s="182"/>
    </row>
    <row r="249" spans="1:14" x14ac:dyDescent="0.3">
      <c r="A249" s="12">
        <v>185</v>
      </c>
      <c r="B249" s="38" t="s">
        <v>549</v>
      </c>
      <c r="C249" s="38">
        <v>8085</v>
      </c>
      <c r="D249" s="38">
        <v>1</v>
      </c>
      <c r="E249" s="38" t="s">
        <v>550</v>
      </c>
      <c r="F249" s="38">
        <v>7</v>
      </c>
      <c r="G249" s="16">
        <v>40921</v>
      </c>
      <c r="H249" s="16" t="s">
        <v>26</v>
      </c>
      <c r="I249" s="38">
        <v>1</v>
      </c>
      <c r="J249" s="76">
        <v>307</v>
      </c>
      <c r="K249" s="76" t="s">
        <v>551</v>
      </c>
      <c r="L249" s="76" t="s">
        <v>552</v>
      </c>
      <c r="M249" s="36">
        <f>IF(F249*5000&gt;C249,C249,F249*5000)</f>
        <v>8085</v>
      </c>
      <c r="N249" s="37">
        <f>M249/C249*100</f>
        <v>100</v>
      </c>
    </row>
    <row r="250" spans="1:14" x14ac:dyDescent="0.3">
      <c r="A250" s="12">
        <v>186</v>
      </c>
      <c r="B250" s="38" t="s">
        <v>553</v>
      </c>
      <c r="C250" s="38">
        <v>1048</v>
      </c>
      <c r="D250" s="38">
        <v>3</v>
      </c>
      <c r="E250" s="38" t="s">
        <v>554</v>
      </c>
      <c r="F250" s="38">
        <v>1</v>
      </c>
      <c r="G250" s="16">
        <v>41733</v>
      </c>
      <c r="H250" s="16" t="s">
        <v>22</v>
      </c>
      <c r="I250" s="38">
        <v>1</v>
      </c>
      <c r="J250" s="76" t="s">
        <v>219</v>
      </c>
      <c r="K250" s="76">
        <v>15</v>
      </c>
      <c r="L250" s="76">
        <v>15</v>
      </c>
      <c r="M250" s="36">
        <f>IF(F250*5000&gt;C250,C250,F250*5000)</f>
        <v>1048</v>
      </c>
      <c r="N250" s="37">
        <f>M250/C250*100</f>
        <v>100</v>
      </c>
    </row>
    <row r="251" spans="1:14" ht="26.4" x14ac:dyDescent="0.3">
      <c r="A251" s="12">
        <v>187</v>
      </c>
      <c r="B251" s="38" t="s">
        <v>555</v>
      </c>
      <c r="C251" s="38">
        <v>1964</v>
      </c>
      <c r="D251" s="38">
        <v>3</v>
      </c>
      <c r="E251" s="38" t="s">
        <v>556</v>
      </c>
      <c r="F251" s="38">
        <v>1</v>
      </c>
      <c r="G251" s="16">
        <v>41716</v>
      </c>
      <c r="H251" s="16" t="s">
        <v>22</v>
      </c>
      <c r="I251" s="38">
        <v>1</v>
      </c>
      <c r="J251" s="76" t="s">
        <v>219</v>
      </c>
      <c r="K251" s="76" t="s">
        <v>39</v>
      </c>
      <c r="L251" s="76">
        <v>9</v>
      </c>
      <c r="M251" s="36">
        <f>IF(F251*5000&gt;C251,C251,F251*5000)</f>
        <v>1964</v>
      </c>
      <c r="N251" s="37">
        <f>M251/C251*100</f>
        <v>100</v>
      </c>
    </row>
    <row r="252" spans="1:14" ht="15" thickBot="1" x14ac:dyDescent="0.35">
      <c r="A252" s="20">
        <v>188</v>
      </c>
      <c r="B252" s="41" t="s">
        <v>557</v>
      </c>
      <c r="C252" s="41">
        <v>831</v>
      </c>
      <c r="D252" s="41">
        <v>3</v>
      </c>
      <c r="E252" s="41" t="s">
        <v>558</v>
      </c>
      <c r="F252" s="41">
        <v>1</v>
      </c>
      <c r="G252" s="17">
        <v>41766</v>
      </c>
      <c r="H252" s="17" t="s">
        <v>22</v>
      </c>
      <c r="I252" s="41">
        <v>1</v>
      </c>
      <c r="J252" s="85">
        <v>21</v>
      </c>
      <c r="K252" s="85">
        <v>21</v>
      </c>
      <c r="L252" s="85">
        <v>21</v>
      </c>
      <c r="M252" s="39">
        <f>IF(F252*5000&gt;C252,C252,F252*5000)</f>
        <v>831</v>
      </c>
      <c r="N252" s="40">
        <f>M252/C252*100</f>
        <v>100</v>
      </c>
    </row>
    <row r="253" spans="1:14" x14ac:dyDescent="0.3">
      <c r="A253" s="77"/>
      <c r="B253" s="78" t="s">
        <v>559</v>
      </c>
      <c r="C253" s="46"/>
      <c r="D253" s="46"/>
      <c r="E253" s="46"/>
      <c r="F253" s="46"/>
      <c r="G253" s="79"/>
      <c r="H253" s="79"/>
      <c r="I253" s="46"/>
      <c r="J253" s="80"/>
      <c r="K253" s="80"/>
      <c r="L253" s="80"/>
      <c r="M253" s="81"/>
      <c r="N253" s="82"/>
    </row>
    <row r="254" spans="1:14" x14ac:dyDescent="0.3">
      <c r="A254" s="12"/>
      <c r="B254" s="13">
        <f>C254</f>
        <v>22081</v>
      </c>
      <c r="C254" s="13">
        <f>SUM(C255:C268)</f>
        <v>22081</v>
      </c>
      <c r="D254" s="13"/>
      <c r="E254" s="13"/>
      <c r="F254" s="13">
        <f>SUM(F255:F268)</f>
        <v>20</v>
      </c>
      <c r="G254" s="50"/>
      <c r="H254" s="50"/>
      <c r="I254" s="13"/>
      <c r="J254" s="72">
        <f>J255+J256+J257+J258+J260+J261+J262+J263+J264+J265+J266+J267+J268</f>
        <v>611.28</v>
      </c>
      <c r="K254" s="72">
        <f>K255+K256+K257+K258+K260+K261+K262+K263+K264+K265+K266+K267+K268</f>
        <v>344.7</v>
      </c>
      <c r="L254" s="72">
        <f>L255+L256+L257+L258+L260+L261+L262+L263+L264+L265+L266+L267+L268</f>
        <v>335.2</v>
      </c>
      <c r="M254" s="14">
        <f>SUM(M255:M268)</f>
        <v>20422</v>
      </c>
      <c r="N254" s="15">
        <f t="shared" ref="N254:N268" si="30">M254/C254*100</f>
        <v>92.486753317331633</v>
      </c>
    </row>
    <row r="255" spans="1:14" x14ac:dyDescent="0.3">
      <c r="A255" s="12">
        <v>189</v>
      </c>
      <c r="B255" s="38" t="s">
        <v>560</v>
      </c>
      <c r="C255" s="38">
        <v>578</v>
      </c>
      <c r="D255" s="38">
        <v>3</v>
      </c>
      <c r="E255" s="38" t="s">
        <v>561</v>
      </c>
      <c r="F255" s="38">
        <v>1</v>
      </c>
      <c r="G255" s="16">
        <v>41759</v>
      </c>
      <c r="H255" s="16" t="s">
        <v>22</v>
      </c>
      <c r="I255" s="38">
        <v>1</v>
      </c>
      <c r="J255" s="76">
        <v>16</v>
      </c>
      <c r="K255" s="76">
        <v>16</v>
      </c>
      <c r="L255" s="76">
        <v>16</v>
      </c>
      <c r="M255" s="36">
        <f t="shared" ref="M255:M268" si="31">IF(F255*5000&gt;C255,C255,F255*5000)</f>
        <v>578</v>
      </c>
      <c r="N255" s="37">
        <f t="shared" si="30"/>
        <v>100</v>
      </c>
    </row>
    <row r="256" spans="1:14" x14ac:dyDescent="0.3">
      <c r="A256" s="12">
        <v>190</v>
      </c>
      <c r="B256" s="38" t="s">
        <v>562</v>
      </c>
      <c r="C256" s="38">
        <v>1052</v>
      </c>
      <c r="D256" s="38">
        <v>3</v>
      </c>
      <c r="E256" s="38" t="s">
        <v>563</v>
      </c>
      <c r="F256" s="38">
        <v>1</v>
      </c>
      <c r="G256" s="16">
        <v>41759</v>
      </c>
      <c r="H256" s="16" t="s">
        <v>22</v>
      </c>
      <c r="I256" s="38">
        <v>1</v>
      </c>
      <c r="J256" s="76" t="s">
        <v>136</v>
      </c>
      <c r="K256" s="76" t="s">
        <v>39</v>
      </c>
      <c r="L256" s="76">
        <v>9</v>
      </c>
      <c r="M256" s="36">
        <f t="shared" si="31"/>
        <v>1052</v>
      </c>
      <c r="N256" s="37">
        <f t="shared" si="30"/>
        <v>100</v>
      </c>
    </row>
    <row r="257" spans="1:14" x14ac:dyDescent="0.3">
      <c r="A257" s="12">
        <v>191</v>
      </c>
      <c r="B257" s="38" t="s">
        <v>564</v>
      </c>
      <c r="C257" s="38">
        <v>925</v>
      </c>
      <c r="D257" s="38">
        <v>3</v>
      </c>
      <c r="E257" s="38" t="s">
        <v>565</v>
      </c>
      <c r="F257" s="38">
        <v>1</v>
      </c>
      <c r="G257" s="16">
        <v>41752</v>
      </c>
      <c r="H257" s="16" t="s">
        <v>22</v>
      </c>
      <c r="I257" s="38">
        <v>1</v>
      </c>
      <c r="J257" s="76">
        <v>20</v>
      </c>
      <c r="K257" s="76">
        <v>20</v>
      </c>
      <c r="L257" s="76">
        <v>20</v>
      </c>
      <c r="M257" s="36">
        <f t="shared" si="31"/>
        <v>925</v>
      </c>
      <c r="N257" s="37">
        <f t="shared" si="30"/>
        <v>100</v>
      </c>
    </row>
    <row r="258" spans="1:14" x14ac:dyDescent="0.3">
      <c r="A258" s="12">
        <v>192</v>
      </c>
      <c r="B258" s="38" t="s">
        <v>566</v>
      </c>
      <c r="C258" s="64">
        <v>7149</v>
      </c>
      <c r="D258" s="38">
        <v>1</v>
      </c>
      <c r="E258" s="38" t="s">
        <v>567</v>
      </c>
      <c r="F258" s="38">
        <v>8</v>
      </c>
      <c r="G258" s="16">
        <v>40966</v>
      </c>
      <c r="H258" s="16" t="s">
        <v>26</v>
      </c>
      <c r="I258" s="38">
        <v>1</v>
      </c>
      <c r="J258" s="76">
        <v>364.58</v>
      </c>
      <c r="K258" s="76" t="s">
        <v>568</v>
      </c>
      <c r="L258" s="76">
        <v>98.5</v>
      </c>
      <c r="M258" s="36">
        <f t="shared" si="31"/>
        <v>7149</v>
      </c>
      <c r="N258" s="37">
        <f t="shared" si="30"/>
        <v>100</v>
      </c>
    </row>
    <row r="259" spans="1:14" x14ac:dyDescent="0.3">
      <c r="A259" s="12">
        <v>193</v>
      </c>
      <c r="B259" s="38" t="s">
        <v>566</v>
      </c>
      <c r="C259" s="64">
        <v>1659</v>
      </c>
      <c r="D259" s="38">
        <v>0</v>
      </c>
      <c r="E259" s="38" t="s">
        <v>569</v>
      </c>
      <c r="F259" s="38">
        <v>0</v>
      </c>
      <c r="G259" s="38" t="s">
        <v>17</v>
      </c>
      <c r="H259" s="38" t="s">
        <v>17</v>
      </c>
      <c r="I259" s="38" t="s">
        <v>17</v>
      </c>
      <c r="J259" s="76" t="s">
        <v>17</v>
      </c>
      <c r="K259" s="76" t="s">
        <v>17</v>
      </c>
      <c r="L259" s="76" t="s">
        <v>17</v>
      </c>
      <c r="M259" s="36">
        <f t="shared" si="31"/>
        <v>0</v>
      </c>
      <c r="N259" s="37">
        <f t="shared" si="30"/>
        <v>0</v>
      </c>
    </row>
    <row r="260" spans="1:14" x14ac:dyDescent="0.3">
      <c r="A260" s="12">
        <v>194</v>
      </c>
      <c r="B260" s="38" t="s">
        <v>570</v>
      </c>
      <c r="C260" s="38">
        <v>1406</v>
      </c>
      <c r="D260" s="38">
        <v>3</v>
      </c>
      <c r="E260" s="38" t="s">
        <v>571</v>
      </c>
      <c r="F260" s="38">
        <v>1</v>
      </c>
      <c r="G260" s="16">
        <v>41738</v>
      </c>
      <c r="H260" s="16" t="s">
        <v>22</v>
      </c>
      <c r="I260" s="38">
        <v>1</v>
      </c>
      <c r="J260" s="76">
        <v>15.8</v>
      </c>
      <c r="K260" s="76">
        <v>15.8</v>
      </c>
      <c r="L260" s="76">
        <v>15.8</v>
      </c>
      <c r="M260" s="36">
        <f t="shared" si="31"/>
        <v>1406</v>
      </c>
      <c r="N260" s="37">
        <f t="shared" si="30"/>
        <v>100</v>
      </c>
    </row>
    <row r="261" spans="1:14" x14ac:dyDescent="0.3">
      <c r="A261" s="12">
        <v>195</v>
      </c>
      <c r="B261" s="38" t="s">
        <v>572</v>
      </c>
      <c r="C261" s="38">
        <v>1042</v>
      </c>
      <c r="D261" s="38">
        <v>3</v>
      </c>
      <c r="E261" s="38" t="s">
        <v>573</v>
      </c>
      <c r="F261" s="38">
        <v>1</v>
      </c>
      <c r="G261" s="16">
        <v>41744</v>
      </c>
      <c r="H261" s="16" t="s">
        <v>22</v>
      </c>
      <c r="I261" s="38">
        <v>1</v>
      </c>
      <c r="J261" s="76">
        <v>20</v>
      </c>
      <c r="K261" s="76">
        <v>20</v>
      </c>
      <c r="L261" s="76">
        <v>20</v>
      </c>
      <c r="M261" s="36">
        <f t="shared" si="31"/>
        <v>1042</v>
      </c>
      <c r="N261" s="37">
        <f t="shared" si="30"/>
        <v>100</v>
      </c>
    </row>
    <row r="262" spans="1:14" x14ac:dyDescent="0.3">
      <c r="A262" s="12">
        <v>196</v>
      </c>
      <c r="B262" s="38" t="s">
        <v>574</v>
      </c>
      <c r="C262" s="38">
        <v>1462</v>
      </c>
      <c r="D262" s="38">
        <v>3</v>
      </c>
      <c r="E262" s="38" t="s">
        <v>575</v>
      </c>
      <c r="F262" s="38">
        <v>1</v>
      </c>
      <c r="G262" s="16">
        <v>41751</v>
      </c>
      <c r="H262" s="16" t="s">
        <v>22</v>
      </c>
      <c r="I262" s="38">
        <v>1</v>
      </c>
      <c r="J262" s="76">
        <v>24</v>
      </c>
      <c r="K262" s="76">
        <v>24</v>
      </c>
      <c r="L262" s="76">
        <v>24</v>
      </c>
      <c r="M262" s="36">
        <f t="shared" si="31"/>
        <v>1462</v>
      </c>
      <c r="N262" s="37">
        <f t="shared" si="30"/>
        <v>100</v>
      </c>
    </row>
    <row r="263" spans="1:14" x14ac:dyDescent="0.3">
      <c r="A263" s="12">
        <v>197</v>
      </c>
      <c r="B263" s="38" t="s">
        <v>576</v>
      </c>
      <c r="C263" s="38">
        <v>1906</v>
      </c>
      <c r="D263" s="38">
        <v>3</v>
      </c>
      <c r="E263" s="38" t="s">
        <v>577</v>
      </c>
      <c r="F263" s="38">
        <v>1</v>
      </c>
      <c r="G263" s="16">
        <v>41717</v>
      </c>
      <c r="H263" s="16" t="s">
        <v>22</v>
      </c>
      <c r="I263" s="38">
        <v>1</v>
      </c>
      <c r="J263" s="76">
        <v>18</v>
      </c>
      <c r="K263" s="76">
        <v>18</v>
      </c>
      <c r="L263" s="76">
        <v>18</v>
      </c>
      <c r="M263" s="36">
        <f t="shared" si="31"/>
        <v>1906</v>
      </c>
      <c r="N263" s="37">
        <f t="shared" si="30"/>
        <v>100</v>
      </c>
    </row>
    <row r="264" spans="1:14" x14ac:dyDescent="0.3">
      <c r="A264" s="12">
        <v>198</v>
      </c>
      <c r="B264" s="38" t="s">
        <v>578</v>
      </c>
      <c r="C264" s="38">
        <v>1280</v>
      </c>
      <c r="D264" s="38">
        <v>3</v>
      </c>
      <c r="E264" s="38" t="s">
        <v>579</v>
      </c>
      <c r="F264" s="38">
        <v>1</v>
      </c>
      <c r="G264" s="16">
        <v>41746</v>
      </c>
      <c r="H264" s="16" t="s">
        <v>22</v>
      </c>
      <c r="I264" s="38">
        <v>1</v>
      </c>
      <c r="J264" s="76">
        <v>12</v>
      </c>
      <c r="K264" s="76">
        <v>12</v>
      </c>
      <c r="L264" s="76">
        <v>12</v>
      </c>
      <c r="M264" s="36">
        <f t="shared" si="31"/>
        <v>1280</v>
      </c>
      <c r="N264" s="37">
        <f t="shared" si="30"/>
        <v>100</v>
      </c>
    </row>
    <row r="265" spans="1:14" x14ac:dyDescent="0.3">
      <c r="A265" s="12">
        <v>199</v>
      </c>
      <c r="B265" s="38" t="s">
        <v>580</v>
      </c>
      <c r="C265" s="38">
        <v>952</v>
      </c>
      <c r="D265" s="38">
        <v>3</v>
      </c>
      <c r="E265" s="38" t="s">
        <v>581</v>
      </c>
      <c r="F265" s="38">
        <v>1</v>
      </c>
      <c r="G265" s="16">
        <v>41732</v>
      </c>
      <c r="H265" s="16" t="s">
        <v>22</v>
      </c>
      <c r="I265" s="38">
        <v>1</v>
      </c>
      <c r="J265" s="76">
        <v>21.2</v>
      </c>
      <c r="K265" s="76">
        <v>21.2</v>
      </c>
      <c r="L265" s="76">
        <v>21.2</v>
      </c>
      <c r="M265" s="36">
        <f t="shared" si="31"/>
        <v>952</v>
      </c>
      <c r="N265" s="37">
        <f t="shared" si="30"/>
        <v>100</v>
      </c>
    </row>
    <row r="266" spans="1:14" x14ac:dyDescent="0.3">
      <c r="A266" s="12">
        <v>200</v>
      </c>
      <c r="B266" s="38" t="s">
        <v>582</v>
      </c>
      <c r="C266" s="38">
        <v>612</v>
      </c>
      <c r="D266" s="38">
        <v>3</v>
      </c>
      <c r="E266" s="38" t="s">
        <v>583</v>
      </c>
      <c r="F266" s="38">
        <v>1</v>
      </c>
      <c r="G266" s="16">
        <v>41758</v>
      </c>
      <c r="H266" s="16" t="s">
        <v>22</v>
      </c>
      <c r="I266" s="38">
        <v>1</v>
      </c>
      <c r="J266" s="76">
        <v>12</v>
      </c>
      <c r="K266" s="76">
        <v>12</v>
      </c>
      <c r="L266" s="76">
        <v>12</v>
      </c>
      <c r="M266" s="36">
        <f t="shared" si="31"/>
        <v>612</v>
      </c>
      <c r="N266" s="37">
        <f t="shared" si="30"/>
        <v>100</v>
      </c>
    </row>
    <row r="267" spans="1:14" x14ac:dyDescent="0.3">
      <c r="A267" s="12">
        <v>201</v>
      </c>
      <c r="B267" s="38" t="s">
        <v>584</v>
      </c>
      <c r="C267" s="38">
        <v>1049</v>
      </c>
      <c r="D267" s="38">
        <v>3</v>
      </c>
      <c r="E267" s="38" t="s">
        <v>585</v>
      </c>
      <c r="F267" s="38">
        <v>1</v>
      </c>
      <c r="G267" s="16">
        <v>41731</v>
      </c>
      <c r="H267" s="16" t="s">
        <v>22</v>
      </c>
      <c r="I267" s="38">
        <v>1</v>
      </c>
      <c r="J267" s="76">
        <v>32.299999999999997</v>
      </c>
      <c r="K267" s="76">
        <v>32.299999999999997</v>
      </c>
      <c r="L267" s="76">
        <v>32.299999999999997</v>
      </c>
      <c r="M267" s="36">
        <f t="shared" si="31"/>
        <v>1049</v>
      </c>
      <c r="N267" s="37">
        <f t="shared" si="30"/>
        <v>100</v>
      </c>
    </row>
    <row r="268" spans="1:14" ht="15" thickBot="1" x14ac:dyDescent="0.35">
      <c r="A268" s="12">
        <v>202</v>
      </c>
      <c r="B268" s="44" t="s">
        <v>586</v>
      </c>
      <c r="C268" s="44">
        <v>1009</v>
      </c>
      <c r="D268" s="38">
        <v>3</v>
      </c>
      <c r="E268" s="44" t="s">
        <v>587</v>
      </c>
      <c r="F268" s="44">
        <v>1</v>
      </c>
      <c r="G268" s="42">
        <v>41724</v>
      </c>
      <c r="H268" s="16" t="s">
        <v>22</v>
      </c>
      <c r="I268" s="44">
        <v>1</v>
      </c>
      <c r="J268" s="93">
        <v>36.4</v>
      </c>
      <c r="K268" s="93">
        <v>36.4</v>
      </c>
      <c r="L268" s="93">
        <v>36.4</v>
      </c>
      <c r="M268" s="34">
        <f t="shared" si="31"/>
        <v>1009</v>
      </c>
      <c r="N268" s="35">
        <f t="shared" si="30"/>
        <v>100</v>
      </c>
    </row>
    <row r="269" spans="1:14" x14ac:dyDescent="0.3">
      <c r="A269" s="8"/>
      <c r="B269" s="9" t="s">
        <v>588</v>
      </c>
      <c r="C269" s="18"/>
      <c r="D269" s="18"/>
      <c r="E269" s="18"/>
      <c r="F269" s="18"/>
      <c r="G269" s="19"/>
      <c r="H269" s="19"/>
      <c r="I269" s="18"/>
      <c r="J269" s="29"/>
      <c r="K269" s="29"/>
      <c r="L269" s="29"/>
      <c r="M269" s="10"/>
      <c r="N269" s="11"/>
    </row>
    <row r="270" spans="1:14" x14ac:dyDescent="0.3">
      <c r="A270" s="12"/>
      <c r="B270" s="13">
        <f>C270</f>
        <v>17052</v>
      </c>
      <c r="C270" s="13">
        <f>SUM(C271:C282)</f>
        <v>17052</v>
      </c>
      <c r="D270" s="13"/>
      <c r="E270" s="13"/>
      <c r="F270" s="13">
        <f>SUM(F271:F282)</f>
        <v>17</v>
      </c>
      <c r="G270" s="50"/>
      <c r="H270" s="50"/>
      <c r="I270" s="13"/>
      <c r="J270" s="72">
        <f>SUM(J271:J282)</f>
        <v>520.29999999999995</v>
      </c>
      <c r="K270" s="72">
        <f>K271+K272+K273+K274+K275+K276+K277+K278+K282</f>
        <v>261.10000000000002</v>
      </c>
      <c r="L270" s="72">
        <f t="shared" ref="L270" si="32">SUM(L271:L282)</f>
        <v>189.5</v>
      </c>
      <c r="M270" s="14">
        <f>SUM(M271:M282)</f>
        <v>15671</v>
      </c>
      <c r="N270" s="15">
        <f t="shared" ref="N270:N282" si="33">M270/C270*100</f>
        <v>91.901243255923063</v>
      </c>
    </row>
    <row r="271" spans="1:14" x14ac:dyDescent="0.3">
      <c r="A271" s="12">
        <v>203</v>
      </c>
      <c r="B271" s="38" t="s">
        <v>589</v>
      </c>
      <c r="C271" s="38">
        <v>1189</v>
      </c>
      <c r="D271" s="38">
        <v>3</v>
      </c>
      <c r="E271" s="38" t="s">
        <v>590</v>
      </c>
      <c r="F271" s="38">
        <v>1</v>
      </c>
      <c r="G271" s="16">
        <v>41814</v>
      </c>
      <c r="H271" s="16" t="s">
        <v>22</v>
      </c>
      <c r="I271" s="38">
        <v>1</v>
      </c>
      <c r="J271" s="76">
        <v>12.5</v>
      </c>
      <c r="K271" s="76" t="s">
        <v>39</v>
      </c>
      <c r="L271" s="76">
        <v>9.5</v>
      </c>
      <c r="M271" s="36">
        <f t="shared" ref="M271:M282" si="34">IF(F271*5000&gt;C271,C271,F271*5000)</f>
        <v>1189</v>
      </c>
      <c r="N271" s="37">
        <f t="shared" si="33"/>
        <v>100</v>
      </c>
    </row>
    <row r="272" spans="1:14" x14ac:dyDescent="0.3">
      <c r="A272" s="12">
        <v>204</v>
      </c>
      <c r="B272" s="38" t="s">
        <v>591</v>
      </c>
      <c r="C272" s="38">
        <v>979</v>
      </c>
      <c r="D272" s="38">
        <v>3</v>
      </c>
      <c r="E272" s="38" t="s">
        <v>592</v>
      </c>
      <c r="F272" s="38">
        <v>1</v>
      </c>
      <c r="G272" s="16">
        <v>41817</v>
      </c>
      <c r="H272" s="16" t="s">
        <v>22</v>
      </c>
      <c r="I272" s="38">
        <v>1</v>
      </c>
      <c r="J272" s="76">
        <v>12</v>
      </c>
      <c r="K272" s="76" t="s">
        <v>39</v>
      </c>
      <c r="L272" s="76">
        <v>9</v>
      </c>
      <c r="M272" s="36">
        <f t="shared" si="34"/>
        <v>979</v>
      </c>
      <c r="N272" s="37">
        <f t="shared" si="33"/>
        <v>100</v>
      </c>
    </row>
    <row r="273" spans="1:14" x14ac:dyDescent="0.3">
      <c r="A273" s="12">
        <v>205</v>
      </c>
      <c r="B273" s="38" t="s">
        <v>593</v>
      </c>
      <c r="C273" s="38">
        <v>515</v>
      </c>
      <c r="D273" s="38">
        <v>3</v>
      </c>
      <c r="E273" s="38" t="s">
        <v>594</v>
      </c>
      <c r="F273" s="38">
        <v>1</v>
      </c>
      <c r="G273" s="16">
        <v>41813</v>
      </c>
      <c r="H273" s="16" t="s">
        <v>22</v>
      </c>
      <c r="I273" s="38">
        <v>1</v>
      </c>
      <c r="J273" s="76">
        <v>56</v>
      </c>
      <c r="K273" s="76" t="s">
        <v>595</v>
      </c>
      <c r="L273" s="76">
        <v>53</v>
      </c>
      <c r="M273" s="36">
        <f t="shared" si="34"/>
        <v>515</v>
      </c>
      <c r="N273" s="37">
        <f t="shared" si="33"/>
        <v>100</v>
      </c>
    </row>
    <row r="274" spans="1:14" x14ac:dyDescent="0.3">
      <c r="A274" s="12">
        <v>206</v>
      </c>
      <c r="B274" s="38" t="s">
        <v>596</v>
      </c>
      <c r="C274" s="38">
        <v>1688</v>
      </c>
      <c r="D274" s="38">
        <v>3</v>
      </c>
      <c r="E274" s="38" t="s">
        <v>597</v>
      </c>
      <c r="F274" s="38">
        <v>1</v>
      </c>
      <c r="G274" s="16">
        <v>41814</v>
      </c>
      <c r="H274" s="16" t="s">
        <v>22</v>
      </c>
      <c r="I274" s="38">
        <v>1</v>
      </c>
      <c r="J274" s="76">
        <v>12</v>
      </c>
      <c r="K274" s="76" t="s">
        <v>39</v>
      </c>
      <c r="L274" s="76">
        <v>9</v>
      </c>
      <c r="M274" s="36">
        <f t="shared" si="34"/>
        <v>1688</v>
      </c>
      <c r="N274" s="37">
        <f t="shared" si="33"/>
        <v>100</v>
      </c>
    </row>
    <row r="275" spans="1:14" x14ac:dyDescent="0.3">
      <c r="A275" s="12">
        <v>207</v>
      </c>
      <c r="B275" s="38" t="s">
        <v>598</v>
      </c>
      <c r="C275" s="38">
        <v>2077</v>
      </c>
      <c r="D275" s="38">
        <v>3</v>
      </c>
      <c r="E275" s="38" t="s">
        <v>599</v>
      </c>
      <c r="F275" s="38">
        <v>1</v>
      </c>
      <c r="G275" s="16">
        <v>41815</v>
      </c>
      <c r="H275" s="16" t="s">
        <v>22</v>
      </c>
      <c r="I275" s="38">
        <v>1</v>
      </c>
      <c r="J275" s="76">
        <v>20</v>
      </c>
      <c r="K275" s="76" t="s">
        <v>430</v>
      </c>
      <c r="L275" s="76">
        <v>17</v>
      </c>
      <c r="M275" s="36">
        <f t="shared" si="34"/>
        <v>2077</v>
      </c>
      <c r="N275" s="37">
        <f t="shared" si="33"/>
        <v>100</v>
      </c>
    </row>
    <row r="276" spans="1:14" x14ac:dyDescent="0.3">
      <c r="A276" s="12">
        <v>208</v>
      </c>
      <c r="B276" s="38" t="s">
        <v>600</v>
      </c>
      <c r="C276" s="38">
        <v>5465</v>
      </c>
      <c r="D276" s="38">
        <v>1</v>
      </c>
      <c r="E276" s="38" t="s">
        <v>601</v>
      </c>
      <c r="F276" s="38">
        <v>9</v>
      </c>
      <c r="G276" s="16">
        <v>41775</v>
      </c>
      <c r="H276" s="16" t="s">
        <v>26</v>
      </c>
      <c r="I276" s="38">
        <v>1</v>
      </c>
      <c r="J276" s="76">
        <v>350</v>
      </c>
      <c r="K276" s="76" t="s">
        <v>602</v>
      </c>
      <c r="L276" s="76">
        <v>60</v>
      </c>
      <c r="M276" s="36">
        <f t="shared" si="34"/>
        <v>5465</v>
      </c>
      <c r="N276" s="37">
        <f t="shared" si="33"/>
        <v>100</v>
      </c>
    </row>
    <row r="277" spans="1:14" x14ac:dyDescent="0.3">
      <c r="A277" s="12">
        <v>209</v>
      </c>
      <c r="B277" s="38" t="s">
        <v>603</v>
      </c>
      <c r="C277" s="38">
        <v>695</v>
      </c>
      <c r="D277" s="38">
        <v>3</v>
      </c>
      <c r="E277" s="38" t="s">
        <v>604</v>
      </c>
      <c r="F277" s="38">
        <v>1</v>
      </c>
      <c r="G277" s="16">
        <v>41813</v>
      </c>
      <c r="H277" s="16" t="s">
        <v>22</v>
      </c>
      <c r="I277" s="38">
        <v>1</v>
      </c>
      <c r="J277" s="76">
        <v>25.8</v>
      </c>
      <c r="K277" s="76" t="s">
        <v>39</v>
      </c>
      <c r="L277" s="76">
        <v>6</v>
      </c>
      <c r="M277" s="36">
        <f t="shared" si="34"/>
        <v>695</v>
      </c>
      <c r="N277" s="37">
        <f t="shared" si="33"/>
        <v>100</v>
      </c>
    </row>
    <row r="278" spans="1:14" x14ac:dyDescent="0.3">
      <c r="A278" s="12">
        <v>210</v>
      </c>
      <c r="B278" s="38" t="s">
        <v>605</v>
      </c>
      <c r="C278" s="38">
        <v>2400</v>
      </c>
      <c r="D278" s="38">
        <v>3</v>
      </c>
      <c r="E278" s="38" t="s">
        <v>606</v>
      </c>
      <c r="F278" s="38">
        <v>1</v>
      </c>
      <c r="G278" s="16">
        <v>41817</v>
      </c>
      <c r="H278" s="16" t="s">
        <v>22</v>
      </c>
      <c r="I278" s="38">
        <v>1</v>
      </c>
      <c r="J278" s="76">
        <v>20</v>
      </c>
      <c r="K278" s="76" t="s">
        <v>430</v>
      </c>
      <c r="L278" s="76">
        <v>17</v>
      </c>
      <c r="M278" s="36">
        <f t="shared" si="34"/>
        <v>2400</v>
      </c>
      <c r="N278" s="37">
        <f t="shared" si="33"/>
        <v>100</v>
      </c>
    </row>
    <row r="279" spans="1:14" x14ac:dyDescent="0.3">
      <c r="A279" s="12">
        <v>211</v>
      </c>
      <c r="B279" s="84" t="s">
        <v>607</v>
      </c>
      <c r="C279" s="84">
        <v>449</v>
      </c>
      <c r="D279" s="84">
        <v>0</v>
      </c>
      <c r="E279" s="84" t="s">
        <v>17</v>
      </c>
      <c r="F279" s="84">
        <v>0</v>
      </c>
      <c r="G279" s="84" t="s">
        <v>17</v>
      </c>
      <c r="H279" s="84" t="s">
        <v>17</v>
      </c>
      <c r="I279" s="84" t="s">
        <v>17</v>
      </c>
      <c r="J279" s="111" t="s">
        <v>17</v>
      </c>
      <c r="K279" s="111"/>
      <c r="L279" s="111" t="s">
        <v>17</v>
      </c>
      <c r="M279" s="36">
        <f t="shared" si="34"/>
        <v>0</v>
      </c>
      <c r="N279" s="37">
        <f t="shared" si="33"/>
        <v>0</v>
      </c>
    </row>
    <row r="280" spans="1:14" x14ac:dyDescent="0.3">
      <c r="A280" s="12">
        <v>212</v>
      </c>
      <c r="B280" s="84" t="s">
        <v>608</v>
      </c>
      <c r="C280" s="84">
        <v>495</v>
      </c>
      <c r="D280" s="84">
        <v>0</v>
      </c>
      <c r="E280" s="84" t="s">
        <v>17</v>
      </c>
      <c r="F280" s="84">
        <v>0</v>
      </c>
      <c r="G280" s="84" t="s">
        <v>17</v>
      </c>
      <c r="H280" s="84" t="s">
        <v>17</v>
      </c>
      <c r="I280" s="84" t="s">
        <v>17</v>
      </c>
      <c r="J280" s="111" t="s">
        <v>17</v>
      </c>
      <c r="K280" s="111"/>
      <c r="L280" s="111" t="s">
        <v>17</v>
      </c>
      <c r="M280" s="36">
        <f t="shared" si="34"/>
        <v>0</v>
      </c>
      <c r="N280" s="37">
        <f t="shared" si="33"/>
        <v>0</v>
      </c>
    </row>
    <row r="281" spans="1:14" x14ac:dyDescent="0.3">
      <c r="A281" s="12">
        <v>213</v>
      </c>
      <c r="B281" s="84" t="s">
        <v>609</v>
      </c>
      <c r="C281" s="84">
        <v>437</v>
      </c>
      <c r="D281" s="84">
        <v>0</v>
      </c>
      <c r="E281" s="84" t="s">
        <v>17</v>
      </c>
      <c r="F281" s="84">
        <v>0</v>
      </c>
      <c r="G281" s="84" t="s">
        <v>17</v>
      </c>
      <c r="H281" s="84" t="s">
        <v>17</v>
      </c>
      <c r="I281" s="84" t="s">
        <v>17</v>
      </c>
      <c r="J281" s="111" t="s">
        <v>17</v>
      </c>
      <c r="K281" s="111"/>
      <c r="L281" s="111" t="s">
        <v>17</v>
      </c>
      <c r="M281" s="36">
        <f t="shared" si="34"/>
        <v>0</v>
      </c>
      <c r="N281" s="37">
        <f t="shared" si="33"/>
        <v>0</v>
      </c>
    </row>
    <row r="282" spans="1:14" ht="15" thickBot="1" x14ac:dyDescent="0.35">
      <c r="A282" s="12">
        <v>214</v>
      </c>
      <c r="B282" s="41" t="s">
        <v>610</v>
      </c>
      <c r="C282" s="41">
        <v>663</v>
      </c>
      <c r="D282" s="38">
        <v>3</v>
      </c>
      <c r="E282" s="41" t="s">
        <v>611</v>
      </c>
      <c r="F282" s="41">
        <v>1</v>
      </c>
      <c r="G282" s="17">
        <v>41815</v>
      </c>
      <c r="H282" s="16" t="s">
        <v>22</v>
      </c>
      <c r="I282" s="41">
        <v>1</v>
      </c>
      <c r="J282" s="85">
        <v>12</v>
      </c>
      <c r="K282" s="85" t="s">
        <v>39</v>
      </c>
      <c r="L282" s="85">
        <v>9</v>
      </c>
      <c r="M282" s="39">
        <f t="shared" si="34"/>
        <v>663</v>
      </c>
      <c r="N282" s="40">
        <f t="shared" si="33"/>
        <v>100</v>
      </c>
    </row>
    <row r="283" spans="1:14" x14ac:dyDescent="0.3">
      <c r="A283" s="8"/>
      <c r="B283" s="9" t="s">
        <v>612</v>
      </c>
      <c r="C283" s="18"/>
      <c r="D283" s="18"/>
      <c r="E283" s="18"/>
      <c r="F283" s="18"/>
      <c r="G283" s="19"/>
      <c r="H283" s="19"/>
      <c r="I283" s="18"/>
      <c r="J283" s="29"/>
      <c r="K283" s="29"/>
      <c r="L283" s="29"/>
      <c r="M283" s="10"/>
      <c r="N283" s="11"/>
    </row>
    <row r="284" spans="1:14" x14ac:dyDescent="0.3">
      <c r="A284" s="12"/>
      <c r="B284" s="13">
        <f>C284</f>
        <v>57226</v>
      </c>
      <c r="C284" s="13">
        <f>SUM(C285:C298)</f>
        <v>57226</v>
      </c>
      <c r="D284" s="13"/>
      <c r="E284" s="13"/>
      <c r="F284" s="13">
        <f>SUM(F285:F298)</f>
        <v>22</v>
      </c>
      <c r="G284" s="50"/>
      <c r="H284" s="50"/>
      <c r="I284" s="13"/>
      <c r="J284" s="72">
        <f>J285+J286+J287+J288+J289+J290+J291+J293+J294+J295+J296+J298</f>
        <v>453.1</v>
      </c>
      <c r="K284" s="72">
        <f>K285+K286+K287+K288+K289+K290+K291+K293+K294+K295+K296+K298</f>
        <v>250.4</v>
      </c>
      <c r="L284" s="72">
        <f>L285+L286+L287+L288+L289+L290+L291+L293+L294+L295+L296+L298</f>
        <v>242</v>
      </c>
      <c r="M284" s="101">
        <f>SUM(M285:M298)</f>
        <v>53500</v>
      </c>
      <c r="N284" s="15">
        <f t="shared" ref="N284:N298" si="35">M284/C284*100</f>
        <v>93.488973543494211</v>
      </c>
    </row>
    <row r="285" spans="1:14" x14ac:dyDescent="0.3">
      <c r="A285" s="12">
        <v>215</v>
      </c>
      <c r="B285" s="38" t="s">
        <v>613</v>
      </c>
      <c r="C285" s="38">
        <v>7919</v>
      </c>
      <c r="D285" s="38">
        <v>3</v>
      </c>
      <c r="E285" s="38" t="s">
        <v>614</v>
      </c>
      <c r="F285" s="38">
        <v>2</v>
      </c>
      <c r="G285" s="16">
        <v>41648</v>
      </c>
      <c r="H285" s="16" t="s">
        <v>22</v>
      </c>
      <c r="I285" s="38">
        <v>1</v>
      </c>
      <c r="J285" s="76">
        <v>16</v>
      </c>
      <c r="K285" s="76">
        <v>11</v>
      </c>
      <c r="L285" s="76">
        <v>11</v>
      </c>
      <c r="M285" s="36">
        <f t="shared" ref="M285:M298" si="36">IF(F285*5000&gt;C285,C285,F285*5000)</f>
        <v>7919</v>
      </c>
      <c r="N285" s="37">
        <f t="shared" si="35"/>
        <v>100</v>
      </c>
    </row>
    <row r="286" spans="1:14" x14ac:dyDescent="0.3">
      <c r="A286" s="12">
        <v>216</v>
      </c>
      <c r="B286" s="38" t="s">
        <v>615</v>
      </c>
      <c r="C286" s="38">
        <v>7288</v>
      </c>
      <c r="D286" s="38">
        <v>3</v>
      </c>
      <c r="E286" s="38" t="s">
        <v>616</v>
      </c>
      <c r="F286" s="38">
        <v>2</v>
      </c>
      <c r="G286" s="16">
        <v>42003</v>
      </c>
      <c r="H286" s="16" t="s">
        <v>22</v>
      </c>
      <c r="I286" s="38">
        <v>1</v>
      </c>
      <c r="J286" s="76" t="s">
        <v>617</v>
      </c>
      <c r="K286" s="76" t="s">
        <v>618</v>
      </c>
      <c r="L286" s="76">
        <v>15</v>
      </c>
      <c r="M286" s="36">
        <f t="shared" si="36"/>
        <v>7288</v>
      </c>
      <c r="N286" s="37">
        <f t="shared" si="35"/>
        <v>100</v>
      </c>
    </row>
    <row r="287" spans="1:14" x14ac:dyDescent="0.3">
      <c r="A287" s="12">
        <v>217</v>
      </c>
      <c r="B287" s="38" t="s">
        <v>619</v>
      </c>
      <c r="C287" s="38">
        <v>11049</v>
      </c>
      <c r="D287" s="38">
        <v>3</v>
      </c>
      <c r="E287" s="38" t="s">
        <v>620</v>
      </c>
      <c r="F287" s="38">
        <v>2</v>
      </c>
      <c r="G287" s="16">
        <v>41648</v>
      </c>
      <c r="H287" s="16" t="s">
        <v>22</v>
      </c>
      <c r="I287" s="38">
        <v>1</v>
      </c>
      <c r="J287" s="76">
        <v>21</v>
      </c>
      <c r="K287" s="76">
        <v>16</v>
      </c>
      <c r="L287" s="76">
        <v>16</v>
      </c>
      <c r="M287" s="36">
        <f t="shared" si="36"/>
        <v>10000</v>
      </c>
      <c r="N287" s="21">
        <f t="shared" si="35"/>
        <v>90.505928138293058</v>
      </c>
    </row>
    <row r="288" spans="1:14" x14ac:dyDescent="0.3">
      <c r="A288" s="12">
        <v>218</v>
      </c>
      <c r="B288" s="38" t="s">
        <v>621</v>
      </c>
      <c r="C288" s="38">
        <v>1172</v>
      </c>
      <c r="D288" s="38">
        <v>3</v>
      </c>
      <c r="E288" s="38" t="s">
        <v>622</v>
      </c>
      <c r="F288" s="38">
        <v>1</v>
      </c>
      <c r="G288" s="16">
        <v>41666</v>
      </c>
      <c r="H288" s="16" t="s">
        <v>22</v>
      </c>
      <c r="I288" s="38">
        <v>1</v>
      </c>
      <c r="J288" s="76">
        <v>20</v>
      </c>
      <c r="K288" s="76">
        <v>20</v>
      </c>
      <c r="L288" s="76">
        <v>20</v>
      </c>
      <c r="M288" s="36">
        <f t="shared" si="36"/>
        <v>1172</v>
      </c>
      <c r="N288" s="37">
        <f t="shared" si="35"/>
        <v>100</v>
      </c>
    </row>
    <row r="289" spans="1:14" x14ac:dyDescent="0.3">
      <c r="A289" s="12">
        <v>219</v>
      </c>
      <c r="B289" s="38" t="s">
        <v>623</v>
      </c>
      <c r="C289" s="38">
        <v>2015</v>
      </c>
      <c r="D289" s="38">
        <v>3</v>
      </c>
      <c r="E289" s="38" t="s">
        <v>624</v>
      </c>
      <c r="F289" s="38">
        <v>1</v>
      </c>
      <c r="G289" s="16">
        <v>41666</v>
      </c>
      <c r="H289" s="16" t="s">
        <v>22</v>
      </c>
      <c r="I289" s="38">
        <v>1</v>
      </c>
      <c r="J289" s="76">
        <v>30</v>
      </c>
      <c r="K289" s="76">
        <v>30</v>
      </c>
      <c r="L289" s="76">
        <v>30</v>
      </c>
      <c r="M289" s="36">
        <f t="shared" si="36"/>
        <v>2015</v>
      </c>
      <c r="N289" s="37">
        <f t="shared" si="35"/>
        <v>100</v>
      </c>
    </row>
    <row r="290" spans="1:14" x14ac:dyDescent="0.3">
      <c r="A290" s="12">
        <v>220</v>
      </c>
      <c r="B290" s="38" t="s">
        <v>625</v>
      </c>
      <c r="C290" s="38">
        <v>1588</v>
      </c>
      <c r="D290" s="38">
        <v>3</v>
      </c>
      <c r="E290" s="38" t="s">
        <v>626</v>
      </c>
      <c r="F290" s="38">
        <v>1</v>
      </c>
      <c r="G290" s="16">
        <v>41666</v>
      </c>
      <c r="H290" s="16" t="s">
        <v>22</v>
      </c>
      <c r="I290" s="38">
        <v>1</v>
      </c>
      <c r="J290" s="76" t="s">
        <v>219</v>
      </c>
      <c r="K290" s="76">
        <v>10</v>
      </c>
      <c r="L290" s="76">
        <v>10</v>
      </c>
      <c r="M290" s="36">
        <f t="shared" si="36"/>
        <v>1588</v>
      </c>
      <c r="N290" s="37">
        <f t="shared" si="35"/>
        <v>100</v>
      </c>
    </row>
    <row r="291" spans="1:14" x14ac:dyDescent="0.3">
      <c r="A291" s="12">
        <v>221</v>
      </c>
      <c r="B291" s="38" t="s">
        <v>627</v>
      </c>
      <c r="C291" s="64">
        <v>9705</v>
      </c>
      <c r="D291" s="38">
        <v>1</v>
      </c>
      <c r="E291" s="38" t="s">
        <v>628</v>
      </c>
      <c r="F291" s="38">
        <v>8</v>
      </c>
      <c r="G291" s="16">
        <v>40940</v>
      </c>
      <c r="H291" s="16" t="s">
        <v>26</v>
      </c>
      <c r="I291" s="38">
        <v>1</v>
      </c>
      <c r="J291" s="76" t="s">
        <v>629</v>
      </c>
      <c r="K291" s="76" t="s">
        <v>424</v>
      </c>
      <c r="L291" s="76">
        <v>80</v>
      </c>
      <c r="M291" s="88">
        <f t="shared" si="36"/>
        <v>9705</v>
      </c>
      <c r="N291" s="37">
        <f t="shared" si="35"/>
        <v>100</v>
      </c>
    </row>
    <row r="292" spans="1:14" x14ac:dyDescent="0.3">
      <c r="A292" s="12">
        <v>222</v>
      </c>
      <c r="B292" s="38" t="s">
        <v>627</v>
      </c>
      <c r="C292" s="64">
        <v>1606</v>
      </c>
      <c r="D292" s="38"/>
      <c r="E292" s="38" t="s">
        <v>630</v>
      </c>
      <c r="F292" s="38">
        <v>0</v>
      </c>
      <c r="G292" s="38" t="s">
        <v>17</v>
      </c>
      <c r="H292" s="38" t="s">
        <v>17</v>
      </c>
      <c r="I292" s="38" t="s">
        <v>17</v>
      </c>
      <c r="J292" s="76" t="s">
        <v>17</v>
      </c>
      <c r="K292" s="76" t="s">
        <v>17</v>
      </c>
      <c r="L292" s="76" t="s">
        <v>17</v>
      </c>
      <c r="M292" s="36">
        <f t="shared" si="36"/>
        <v>0</v>
      </c>
      <c r="N292" s="37">
        <f t="shared" si="35"/>
        <v>0</v>
      </c>
    </row>
    <row r="293" spans="1:14" x14ac:dyDescent="0.3">
      <c r="A293" s="12">
        <v>223</v>
      </c>
      <c r="B293" s="38" t="s">
        <v>631</v>
      </c>
      <c r="C293" s="38">
        <v>3515</v>
      </c>
      <c r="D293" s="38">
        <v>3</v>
      </c>
      <c r="E293" s="38" t="s">
        <v>632</v>
      </c>
      <c r="F293" s="38">
        <v>1</v>
      </c>
      <c r="G293" s="16">
        <v>42003</v>
      </c>
      <c r="H293" s="16" t="s">
        <v>22</v>
      </c>
      <c r="I293" s="38">
        <v>1</v>
      </c>
      <c r="J293" s="76">
        <v>15</v>
      </c>
      <c r="K293" s="76">
        <v>10</v>
      </c>
      <c r="L293" s="76">
        <v>5</v>
      </c>
      <c r="M293" s="36">
        <f t="shared" si="36"/>
        <v>3515</v>
      </c>
      <c r="N293" s="37">
        <f t="shared" si="35"/>
        <v>100</v>
      </c>
    </row>
    <row r="294" spans="1:14" x14ac:dyDescent="0.3">
      <c r="A294" s="12">
        <v>224</v>
      </c>
      <c r="B294" s="38" t="s">
        <v>633</v>
      </c>
      <c r="C294" s="38">
        <v>2336</v>
      </c>
      <c r="D294" s="38">
        <v>3</v>
      </c>
      <c r="E294" s="38" t="s">
        <v>634</v>
      </c>
      <c r="F294" s="38">
        <v>1</v>
      </c>
      <c r="G294" s="16">
        <v>41666</v>
      </c>
      <c r="H294" s="16" t="s">
        <v>22</v>
      </c>
      <c r="I294" s="38">
        <v>1</v>
      </c>
      <c r="J294" s="76">
        <v>30</v>
      </c>
      <c r="K294" s="76">
        <v>30</v>
      </c>
      <c r="L294" s="76">
        <v>30</v>
      </c>
      <c r="M294" s="36">
        <f t="shared" si="36"/>
        <v>2336</v>
      </c>
      <c r="N294" s="37">
        <f t="shared" si="35"/>
        <v>100</v>
      </c>
    </row>
    <row r="295" spans="1:14" ht="92.4" x14ac:dyDescent="0.3">
      <c r="A295" s="12">
        <v>225</v>
      </c>
      <c r="B295" s="38" t="s">
        <v>635</v>
      </c>
      <c r="C295" s="38">
        <v>2041</v>
      </c>
      <c r="D295" s="38">
        <v>3</v>
      </c>
      <c r="E295" s="38" t="s">
        <v>636</v>
      </c>
      <c r="F295" s="44">
        <v>1</v>
      </c>
      <c r="G295" s="16" t="s">
        <v>637</v>
      </c>
      <c r="H295" s="16" t="s">
        <v>22</v>
      </c>
      <c r="I295" s="44">
        <v>1</v>
      </c>
      <c r="J295" s="76" t="s">
        <v>128</v>
      </c>
      <c r="K295" s="76">
        <v>10</v>
      </c>
      <c r="L295" s="76">
        <v>10</v>
      </c>
      <c r="M295" s="34">
        <f t="shared" si="36"/>
        <v>2041</v>
      </c>
      <c r="N295" s="35">
        <f t="shared" si="35"/>
        <v>100</v>
      </c>
    </row>
    <row r="296" spans="1:14" x14ac:dyDescent="0.3">
      <c r="A296" s="12">
        <v>226</v>
      </c>
      <c r="B296" s="84" t="s">
        <v>638</v>
      </c>
      <c r="C296" s="84">
        <v>5548</v>
      </c>
      <c r="D296" s="38">
        <v>3</v>
      </c>
      <c r="E296" s="38" t="s">
        <v>639</v>
      </c>
      <c r="F296" s="44">
        <v>1</v>
      </c>
      <c r="G296" s="16">
        <v>41667</v>
      </c>
      <c r="H296" s="16" t="s">
        <v>22</v>
      </c>
      <c r="I296" s="44">
        <v>1</v>
      </c>
      <c r="J296" s="76" t="s">
        <v>410</v>
      </c>
      <c r="K296" s="76">
        <v>5</v>
      </c>
      <c r="L296" s="76">
        <v>5</v>
      </c>
      <c r="M296" s="34">
        <f t="shared" si="36"/>
        <v>5000</v>
      </c>
      <c r="N296" s="112">
        <f t="shared" si="35"/>
        <v>90.122566690699344</v>
      </c>
    </row>
    <row r="297" spans="1:14" x14ac:dyDescent="0.3">
      <c r="A297" s="12">
        <v>227</v>
      </c>
      <c r="B297" s="84" t="s">
        <v>640</v>
      </c>
      <c r="C297" s="84">
        <v>523</v>
      </c>
      <c r="D297" s="84">
        <v>0</v>
      </c>
      <c r="E297" s="44" t="s">
        <v>17</v>
      </c>
      <c r="F297" s="44">
        <v>0</v>
      </c>
      <c r="G297" s="44" t="s">
        <v>17</v>
      </c>
      <c r="H297" s="44" t="s">
        <v>17</v>
      </c>
      <c r="I297" s="44" t="s">
        <v>17</v>
      </c>
      <c r="J297" s="93"/>
      <c r="K297" s="93" t="s">
        <v>17</v>
      </c>
      <c r="L297" s="93" t="s">
        <v>17</v>
      </c>
      <c r="M297" s="36">
        <f t="shared" si="36"/>
        <v>0</v>
      </c>
      <c r="N297" s="37">
        <f t="shared" si="35"/>
        <v>0</v>
      </c>
    </row>
    <row r="298" spans="1:14" ht="15" thickBot="1" x14ac:dyDescent="0.35">
      <c r="A298" s="12">
        <v>228</v>
      </c>
      <c r="B298" s="44" t="s">
        <v>641</v>
      </c>
      <c r="C298" s="44">
        <v>921</v>
      </c>
      <c r="D298" s="44">
        <v>3</v>
      </c>
      <c r="E298" s="44" t="s">
        <v>642</v>
      </c>
      <c r="F298" s="44">
        <v>1</v>
      </c>
      <c r="G298" s="42">
        <v>41666</v>
      </c>
      <c r="H298" s="42" t="s">
        <v>22</v>
      </c>
      <c r="I298" s="44">
        <v>1</v>
      </c>
      <c r="J298" s="93" t="s">
        <v>243</v>
      </c>
      <c r="K298" s="93">
        <v>10</v>
      </c>
      <c r="L298" s="93">
        <v>10</v>
      </c>
      <c r="M298" s="34">
        <f t="shared" si="36"/>
        <v>921</v>
      </c>
      <c r="N298" s="35">
        <f t="shared" si="35"/>
        <v>100</v>
      </c>
    </row>
    <row r="299" spans="1:14" x14ac:dyDescent="0.3">
      <c r="A299" s="8"/>
      <c r="B299" s="9" t="s">
        <v>643</v>
      </c>
      <c r="C299" s="18"/>
      <c r="D299" s="18"/>
      <c r="E299" s="18"/>
      <c r="F299" s="18"/>
      <c r="G299" s="19"/>
      <c r="H299" s="19"/>
      <c r="I299" s="18"/>
      <c r="J299" s="29"/>
      <c r="K299" s="29"/>
      <c r="L299" s="29"/>
      <c r="M299" s="10"/>
      <c r="N299" s="11"/>
    </row>
    <row r="300" spans="1:14" x14ac:dyDescent="0.3">
      <c r="A300" s="12"/>
      <c r="B300" s="13">
        <f>C300</f>
        <v>33138</v>
      </c>
      <c r="C300" s="13">
        <f>SUM(C301:C309)</f>
        <v>33138</v>
      </c>
      <c r="D300" s="13"/>
      <c r="E300" s="13"/>
      <c r="F300" s="13">
        <f>SUM(F301:F309)</f>
        <v>19</v>
      </c>
      <c r="G300" s="50"/>
      <c r="H300" s="50"/>
      <c r="I300" s="13"/>
      <c r="J300" s="113">
        <f>J301+J302+J303+J304+J305+J306+J307+J308+J309</f>
        <v>515.19999999999993</v>
      </c>
      <c r="K300" s="72">
        <f>K301+K302+K303+K304+K305+K306+K307+K308+K309</f>
        <v>248</v>
      </c>
      <c r="L300" s="72">
        <f>L301+L302+L303+L304+L305+L306+L307+L308+L309</f>
        <v>163.19999999999999</v>
      </c>
      <c r="M300" s="14">
        <f>SUM(M301:M309)</f>
        <v>33138</v>
      </c>
      <c r="N300" s="67">
        <f t="shared" ref="N300:N309" si="37">M300/C300*100</f>
        <v>100</v>
      </c>
    </row>
    <row r="301" spans="1:14" x14ac:dyDescent="0.3">
      <c r="A301" s="12">
        <v>229</v>
      </c>
      <c r="B301" s="38" t="s">
        <v>644</v>
      </c>
      <c r="C301" s="38">
        <v>17990</v>
      </c>
      <c r="D301" s="38">
        <v>1</v>
      </c>
      <c r="E301" s="38" t="s">
        <v>645</v>
      </c>
      <c r="F301" s="38">
        <v>8</v>
      </c>
      <c r="G301" s="16">
        <v>41738</v>
      </c>
      <c r="H301" s="16" t="s">
        <v>26</v>
      </c>
      <c r="I301" s="38">
        <v>1</v>
      </c>
      <c r="J301" s="76">
        <v>224.2</v>
      </c>
      <c r="K301" s="76" t="s">
        <v>519</v>
      </c>
      <c r="L301" s="76" t="s">
        <v>527</v>
      </c>
      <c r="M301" s="36">
        <f t="shared" ref="M301:M309" si="38">IF(F301*5000&gt;C301,C301,F301*5000)</f>
        <v>17990</v>
      </c>
      <c r="N301" s="37">
        <f t="shared" si="37"/>
        <v>100</v>
      </c>
    </row>
    <row r="302" spans="1:14" x14ac:dyDescent="0.3">
      <c r="A302" s="12">
        <v>230</v>
      </c>
      <c r="B302" s="38" t="s">
        <v>646</v>
      </c>
      <c r="C302" s="38">
        <v>910</v>
      </c>
      <c r="D302" s="38">
        <v>3</v>
      </c>
      <c r="E302" s="38" t="s">
        <v>647</v>
      </c>
      <c r="F302" s="38">
        <v>1</v>
      </c>
      <c r="G302" s="16">
        <v>41786</v>
      </c>
      <c r="H302" s="16" t="s">
        <v>22</v>
      </c>
      <c r="I302" s="38">
        <v>1</v>
      </c>
      <c r="J302" s="76">
        <v>14.1</v>
      </c>
      <c r="K302" s="76" t="s">
        <v>39</v>
      </c>
      <c r="L302" s="76">
        <v>9</v>
      </c>
      <c r="M302" s="36">
        <f t="shared" si="38"/>
        <v>910</v>
      </c>
      <c r="N302" s="37">
        <f t="shared" si="37"/>
        <v>100</v>
      </c>
    </row>
    <row r="303" spans="1:14" ht="92.4" x14ac:dyDescent="0.3">
      <c r="A303" s="12">
        <v>231</v>
      </c>
      <c r="B303" s="38" t="s">
        <v>648</v>
      </c>
      <c r="C303" s="38">
        <v>1443</v>
      </c>
      <c r="D303" s="38">
        <v>3</v>
      </c>
      <c r="E303" s="38" t="s">
        <v>649</v>
      </c>
      <c r="F303" s="38">
        <v>1</v>
      </c>
      <c r="G303" s="16" t="s">
        <v>650</v>
      </c>
      <c r="H303" s="16" t="s">
        <v>22</v>
      </c>
      <c r="I303" s="38">
        <v>1</v>
      </c>
      <c r="J303" s="76">
        <v>12.6</v>
      </c>
      <c r="K303" s="76">
        <v>12</v>
      </c>
      <c r="L303" s="76">
        <v>12</v>
      </c>
      <c r="M303" s="36">
        <f t="shared" si="38"/>
        <v>1443</v>
      </c>
      <c r="N303" s="37">
        <f t="shared" si="37"/>
        <v>100</v>
      </c>
    </row>
    <row r="304" spans="1:14" ht="92.4" x14ac:dyDescent="0.3">
      <c r="A304" s="12">
        <v>232</v>
      </c>
      <c r="B304" s="38" t="s">
        <v>651</v>
      </c>
      <c r="C304" s="38">
        <v>1556</v>
      </c>
      <c r="D304" s="38">
        <v>3</v>
      </c>
      <c r="E304" s="38" t="s">
        <v>652</v>
      </c>
      <c r="F304" s="38">
        <v>1</v>
      </c>
      <c r="G304" s="16" t="s">
        <v>653</v>
      </c>
      <c r="H304" s="16" t="s">
        <v>22</v>
      </c>
      <c r="I304" s="38">
        <v>1</v>
      </c>
      <c r="J304" s="76">
        <v>50</v>
      </c>
      <c r="K304" s="76" t="s">
        <v>219</v>
      </c>
      <c r="L304" s="76" t="s">
        <v>129</v>
      </c>
      <c r="M304" s="36">
        <f t="shared" si="38"/>
        <v>1556</v>
      </c>
      <c r="N304" s="37">
        <f t="shared" si="37"/>
        <v>100</v>
      </c>
    </row>
    <row r="305" spans="1:14" x14ac:dyDescent="0.3">
      <c r="A305" s="12">
        <v>233</v>
      </c>
      <c r="B305" s="38" t="s">
        <v>654</v>
      </c>
      <c r="C305" s="38">
        <v>1602</v>
      </c>
      <c r="D305" s="38">
        <v>3</v>
      </c>
      <c r="E305" s="38" t="s">
        <v>655</v>
      </c>
      <c r="F305" s="38">
        <v>1</v>
      </c>
      <c r="G305" s="16">
        <v>41780</v>
      </c>
      <c r="H305" s="16" t="s">
        <v>22</v>
      </c>
      <c r="I305" s="38">
        <v>1</v>
      </c>
      <c r="J305" s="76">
        <v>42</v>
      </c>
      <c r="K305" s="76" t="s">
        <v>656</v>
      </c>
      <c r="L305" s="76">
        <v>12</v>
      </c>
      <c r="M305" s="36">
        <f t="shared" si="38"/>
        <v>1602</v>
      </c>
      <c r="N305" s="37">
        <f t="shared" si="37"/>
        <v>100</v>
      </c>
    </row>
    <row r="306" spans="1:14" x14ac:dyDescent="0.3">
      <c r="A306" s="12">
        <v>234</v>
      </c>
      <c r="B306" s="38" t="s">
        <v>657</v>
      </c>
      <c r="C306" s="38">
        <v>1024</v>
      </c>
      <c r="D306" s="38">
        <v>3</v>
      </c>
      <c r="E306" s="38" t="s">
        <v>658</v>
      </c>
      <c r="F306" s="38">
        <v>1</v>
      </c>
      <c r="G306" s="16">
        <v>41779</v>
      </c>
      <c r="H306" s="16" t="s">
        <v>22</v>
      </c>
      <c r="I306" s="38">
        <v>1</v>
      </c>
      <c r="J306" s="76">
        <v>16</v>
      </c>
      <c r="K306" s="76">
        <v>12</v>
      </c>
      <c r="L306" s="76">
        <v>12</v>
      </c>
      <c r="M306" s="36">
        <f t="shared" si="38"/>
        <v>1024</v>
      </c>
      <c r="N306" s="37">
        <f t="shared" si="37"/>
        <v>100</v>
      </c>
    </row>
    <row r="307" spans="1:14" x14ac:dyDescent="0.3">
      <c r="A307" s="12">
        <v>235</v>
      </c>
      <c r="B307" s="38" t="s">
        <v>659</v>
      </c>
      <c r="C307" s="38">
        <v>977</v>
      </c>
      <c r="D307" s="38">
        <v>3</v>
      </c>
      <c r="E307" s="38" t="s">
        <v>660</v>
      </c>
      <c r="F307" s="38">
        <v>1</v>
      </c>
      <c r="G307" s="16">
        <v>41787</v>
      </c>
      <c r="H307" s="16" t="s">
        <v>22</v>
      </c>
      <c r="I307" s="38">
        <v>1</v>
      </c>
      <c r="J307" s="76">
        <v>16</v>
      </c>
      <c r="K307" s="76" t="s">
        <v>39</v>
      </c>
      <c r="L307" s="76" t="s">
        <v>661</v>
      </c>
      <c r="M307" s="36">
        <f t="shared" si="38"/>
        <v>977</v>
      </c>
      <c r="N307" s="37">
        <f t="shared" si="37"/>
        <v>100</v>
      </c>
    </row>
    <row r="308" spans="1:14" x14ac:dyDescent="0.3">
      <c r="A308" s="12">
        <v>236</v>
      </c>
      <c r="B308" s="38" t="s">
        <v>662</v>
      </c>
      <c r="C308" s="38">
        <v>1035</v>
      </c>
      <c r="D308" s="38">
        <v>3</v>
      </c>
      <c r="E308" s="38" t="s">
        <v>663</v>
      </c>
      <c r="F308" s="38">
        <v>1</v>
      </c>
      <c r="G308" s="16">
        <v>41778</v>
      </c>
      <c r="H308" s="16" t="s">
        <v>22</v>
      </c>
      <c r="I308" s="38">
        <v>1</v>
      </c>
      <c r="J308" s="76">
        <v>16.5</v>
      </c>
      <c r="K308" s="76">
        <v>16.5</v>
      </c>
      <c r="L308" s="76">
        <v>16.5</v>
      </c>
      <c r="M308" s="36">
        <f t="shared" si="38"/>
        <v>1035</v>
      </c>
      <c r="N308" s="37">
        <f t="shared" si="37"/>
        <v>100</v>
      </c>
    </row>
    <row r="309" spans="1:14" ht="15" thickBot="1" x14ac:dyDescent="0.35">
      <c r="A309" s="12">
        <v>237</v>
      </c>
      <c r="B309" s="41" t="s">
        <v>664</v>
      </c>
      <c r="C309" s="41">
        <v>6601</v>
      </c>
      <c r="D309" s="38">
        <v>3</v>
      </c>
      <c r="E309" s="41" t="s">
        <v>665</v>
      </c>
      <c r="F309" s="41">
        <v>4</v>
      </c>
      <c r="G309" s="17">
        <v>41738</v>
      </c>
      <c r="H309" s="17" t="s">
        <v>22</v>
      </c>
      <c r="I309" s="38">
        <v>1</v>
      </c>
      <c r="J309" s="85">
        <v>123.8</v>
      </c>
      <c r="K309" s="85" t="s">
        <v>666</v>
      </c>
      <c r="L309" s="85" t="s">
        <v>667</v>
      </c>
      <c r="M309" s="39">
        <f t="shared" si="38"/>
        <v>6601</v>
      </c>
      <c r="N309" s="40">
        <f t="shared" si="37"/>
        <v>100</v>
      </c>
    </row>
    <row r="310" spans="1:14" x14ac:dyDescent="0.3">
      <c r="A310" s="8"/>
      <c r="B310" s="9" t="s">
        <v>668</v>
      </c>
      <c r="C310" s="18"/>
      <c r="D310" s="18"/>
      <c r="E310" s="18"/>
      <c r="F310" s="18"/>
      <c r="G310" s="19"/>
      <c r="H310" s="19"/>
      <c r="I310" s="18"/>
      <c r="J310" s="29"/>
      <c r="K310" s="29"/>
      <c r="L310" s="29"/>
      <c r="M310" s="10"/>
      <c r="N310" s="11"/>
    </row>
    <row r="311" spans="1:14" x14ac:dyDescent="0.3">
      <c r="A311" s="12"/>
      <c r="B311" s="13">
        <f>C311</f>
        <v>16575</v>
      </c>
      <c r="C311" s="13">
        <f>SUM(C312:C319)</f>
        <v>16575</v>
      </c>
      <c r="D311" s="13"/>
      <c r="E311" s="13"/>
      <c r="F311" s="13">
        <f>SUM(F312:F319)</f>
        <v>11</v>
      </c>
      <c r="G311" s="50"/>
      <c r="H311" s="50"/>
      <c r="I311" s="13"/>
      <c r="J311" s="72">
        <f>SUM(J312:J319)</f>
        <v>360</v>
      </c>
      <c r="K311" s="72">
        <f t="shared" ref="K311:L311" si="39">SUM(K312:K319)</f>
        <v>168</v>
      </c>
      <c r="L311" s="72">
        <f t="shared" si="39"/>
        <v>193</v>
      </c>
      <c r="M311" s="14">
        <f>SUM(M312:M319)</f>
        <v>15003</v>
      </c>
      <c r="N311" s="15">
        <f t="shared" ref="N311:N319" si="40">M311/C311*100</f>
        <v>90.515837104072389</v>
      </c>
    </row>
    <row r="312" spans="1:14" x14ac:dyDescent="0.3">
      <c r="A312" s="12">
        <v>238</v>
      </c>
      <c r="B312" s="38" t="s">
        <v>669</v>
      </c>
      <c r="C312" s="38">
        <v>1319</v>
      </c>
      <c r="D312" s="38">
        <v>3</v>
      </c>
      <c r="E312" s="38" t="s">
        <v>670</v>
      </c>
      <c r="F312" s="38">
        <v>1</v>
      </c>
      <c r="G312" s="16">
        <v>41716</v>
      </c>
      <c r="H312" s="16" t="s">
        <v>22</v>
      </c>
      <c r="I312" s="38">
        <v>1</v>
      </c>
      <c r="J312" s="76" t="s">
        <v>595</v>
      </c>
      <c r="K312" s="76" t="s">
        <v>671</v>
      </c>
      <c r="L312" s="76">
        <v>25</v>
      </c>
      <c r="M312" s="36">
        <f t="shared" ref="M312:M319" si="41">IF(F312*5000&gt;C312,C312,F312*5000)</f>
        <v>1319</v>
      </c>
      <c r="N312" s="37">
        <f t="shared" si="40"/>
        <v>100</v>
      </c>
    </row>
    <row r="313" spans="1:14" x14ac:dyDescent="0.3">
      <c r="A313" s="12">
        <v>239</v>
      </c>
      <c r="B313" s="38" t="s">
        <v>672</v>
      </c>
      <c r="C313" s="38">
        <v>2017</v>
      </c>
      <c r="D313" s="38">
        <v>3</v>
      </c>
      <c r="E313" s="38" t="s">
        <v>673</v>
      </c>
      <c r="F313" s="38">
        <v>1</v>
      </c>
      <c r="G313" s="16">
        <v>41719</v>
      </c>
      <c r="H313" s="16" t="s">
        <v>22</v>
      </c>
      <c r="I313" s="38">
        <v>1</v>
      </c>
      <c r="J313" s="76">
        <v>40</v>
      </c>
      <c r="K313" s="76" t="s">
        <v>674</v>
      </c>
      <c r="L313" s="76" t="s">
        <v>129</v>
      </c>
      <c r="M313" s="36">
        <f t="shared" si="41"/>
        <v>2017</v>
      </c>
      <c r="N313" s="37">
        <f t="shared" si="40"/>
        <v>100</v>
      </c>
    </row>
    <row r="314" spans="1:14" x14ac:dyDescent="0.3">
      <c r="A314" s="12">
        <v>240</v>
      </c>
      <c r="B314" s="38" t="s">
        <v>675</v>
      </c>
      <c r="C314" s="38">
        <v>1727</v>
      </c>
      <c r="D314" s="38">
        <v>3</v>
      </c>
      <c r="E314" s="38" t="s">
        <v>676</v>
      </c>
      <c r="F314" s="38">
        <v>1</v>
      </c>
      <c r="G314" s="16">
        <v>41694</v>
      </c>
      <c r="H314" s="16" t="s">
        <v>22</v>
      </c>
      <c r="I314" s="38">
        <v>1</v>
      </c>
      <c r="J314" s="76">
        <v>30</v>
      </c>
      <c r="K314" s="76">
        <v>30</v>
      </c>
      <c r="L314" s="76">
        <v>30</v>
      </c>
      <c r="M314" s="36">
        <f t="shared" si="41"/>
        <v>1727</v>
      </c>
      <c r="N314" s="37">
        <f t="shared" si="40"/>
        <v>100</v>
      </c>
    </row>
    <row r="315" spans="1:14" x14ac:dyDescent="0.3">
      <c r="A315" s="12">
        <v>241</v>
      </c>
      <c r="B315" s="38" t="s">
        <v>677</v>
      </c>
      <c r="C315" s="38">
        <v>1809</v>
      </c>
      <c r="D315" s="38">
        <v>3</v>
      </c>
      <c r="E315" s="38" t="s">
        <v>678</v>
      </c>
      <c r="F315" s="38">
        <v>1</v>
      </c>
      <c r="G315" s="16">
        <v>41730</v>
      </c>
      <c r="H315" s="16" t="s">
        <v>22</v>
      </c>
      <c r="I315" s="38">
        <v>1</v>
      </c>
      <c r="J315" s="76">
        <v>32</v>
      </c>
      <c r="K315" s="76">
        <v>32</v>
      </c>
      <c r="L315" s="76">
        <v>32</v>
      </c>
      <c r="M315" s="36">
        <f t="shared" si="41"/>
        <v>1809</v>
      </c>
      <c r="N315" s="37">
        <f t="shared" si="40"/>
        <v>100</v>
      </c>
    </row>
    <row r="316" spans="1:14" x14ac:dyDescent="0.3">
      <c r="A316" s="12">
        <v>242</v>
      </c>
      <c r="B316" s="38" t="s">
        <v>679</v>
      </c>
      <c r="C316" s="38">
        <v>1319</v>
      </c>
      <c r="D316" s="38">
        <v>3</v>
      </c>
      <c r="E316" s="38" t="s">
        <v>680</v>
      </c>
      <c r="F316" s="38">
        <v>1</v>
      </c>
      <c r="G316" s="16">
        <v>41696</v>
      </c>
      <c r="H316" s="16" t="s">
        <v>22</v>
      </c>
      <c r="I316" s="38">
        <v>1</v>
      </c>
      <c r="J316" s="76">
        <v>28</v>
      </c>
      <c r="K316" s="76">
        <v>28</v>
      </c>
      <c r="L316" s="76">
        <v>28</v>
      </c>
      <c r="M316" s="36">
        <f t="shared" si="41"/>
        <v>1319</v>
      </c>
      <c r="N316" s="37">
        <f t="shared" si="40"/>
        <v>100</v>
      </c>
    </row>
    <row r="317" spans="1:14" x14ac:dyDescent="0.3">
      <c r="A317" s="12">
        <v>243</v>
      </c>
      <c r="B317" s="84" t="s">
        <v>681</v>
      </c>
      <c r="C317" s="84">
        <v>881</v>
      </c>
      <c r="D317" s="84">
        <v>0</v>
      </c>
      <c r="E317" s="84" t="s">
        <v>17</v>
      </c>
      <c r="F317" s="84">
        <v>0</v>
      </c>
      <c r="G317" s="84" t="s">
        <v>17</v>
      </c>
      <c r="H317" s="84" t="s">
        <v>17</v>
      </c>
      <c r="I317" s="84" t="s">
        <v>17</v>
      </c>
      <c r="J317" s="111" t="s">
        <v>17</v>
      </c>
      <c r="K317" s="111" t="s">
        <v>17</v>
      </c>
      <c r="L317" s="111" t="s">
        <v>17</v>
      </c>
      <c r="M317" s="36">
        <f t="shared" si="41"/>
        <v>0</v>
      </c>
      <c r="N317" s="37">
        <f t="shared" si="40"/>
        <v>0</v>
      </c>
    </row>
    <row r="318" spans="1:14" x14ac:dyDescent="0.3">
      <c r="A318" s="12">
        <v>244</v>
      </c>
      <c r="B318" s="84" t="s">
        <v>682</v>
      </c>
      <c r="C318" s="84">
        <v>691</v>
      </c>
      <c r="D318" s="84">
        <v>0</v>
      </c>
      <c r="E318" s="44" t="s">
        <v>17</v>
      </c>
      <c r="F318" s="44">
        <v>0</v>
      </c>
      <c r="G318" s="44" t="s">
        <v>17</v>
      </c>
      <c r="H318" s="44" t="s">
        <v>17</v>
      </c>
      <c r="I318" s="84" t="s">
        <v>17</v>
      </c>
      <c r="J318" s="93" t="s">
        <v>17</v>
      </c>
      <c r="K318" s="93" t="s">
        <v>17</v>
      </c>
      <c r="L318" s="93" t="s">
        <v>17</v>
      </c>
      <c r="M318" s="36">
        <f t="shared" si="41"/>
        <v>0</v>
      </c>
      <c r="N318" s="37">
        <f t="shared" si="40"/>
        <v>0</v>
      </c>
    </row>
    <row r="319" spans="1:14" ht="15" thickBot="1" x14ac:dyDescent="0.35">
      <c r="A319" s="12">
        <v>245</v>
      </c>
      <c r="B319" s="41" t="s">
        <v>683</v>
      </c>
      <c r="C319" s="41">
        <v>6812</v>
      </c>
      <c r="D319" s="38">
        <v>1</v>
      </c>
      <c r="E319" s="41" t="s">
        <v>684</v>
      </c>
      <c r="F319" s="41">
        <v>6</v>
      </c>
      <c r="G319" s="17">
        <v>40945</v>
      </c>
      <c r="H319" s="16" t="s">
        <v>26</v>
      </c>
      <c r="I319" s="41">
        <v>1</v>
      </c>
      <c r="J319" s="85">
        <v>230</v>
      </c>
      <c r="K319" s="85">
        <v>78</v>
      </c>
      <c r="L319" s="85">
        <v>78</v>
      </c>
      <c r="M319" s="39">
        <f t="shared" si="41"/>
        <v>6812</v>
      </c>
      <c r="N319" s="40">
        <f t="shared" si="40"/>
        <v>100</v>
      </c>
    </row>
    <row r="320" spans="1:14" x14ac:dyDescent="0.3">
      <c r="A320" s="8"/>
      <c r="B320" s="9" t="s">
        <v>685</v>
      </c>
      <c r="C320" s="18"/>
      <c r="D320" s="18"/>
      <c r="E320" s="18"/>
      <c r="F320" s="18"/>
      <c r="G320" s="19"/>
      <c r="H320" s="19"/>
      <c r="I320" s="18"/>
      <c r="J320" s="29"/>
      <c r="K320" s="29"/>
      <c r="L320" s="29"/>
      <c r="M320" s="10"/>
      <c r="N320" s="11"/>
    </row>
    <row r="321" spans="1:14" x14ac:dyDescent="0.3">
      <c r="A321" s="12"/>
      <c r="B321" s="13">
        <f>C321</f>
        <v>27317</v>
      </c>
      <c r="C321" s="13">
        <f>SUM(C322:C336)</f>
        <v>27317</v>
      </c>
      <c r="D321" s="13"/>
      <c r="E321" s="13"/>
      <c r="F321" s="13">
        <f>SUM(F322:F336)</f>
        <v>22</v>
      </c>
      <c r="G321" s="50"/>
      <c r="H321" s="50"/>
      <c r="I321" s="13"/>
      <c r="J321" s="72">
        <f>J322+J323+J324+J325+J326+J327+J328+J329+J330+J331+J332+J333+J334+J335+J336</f>
        <v>620.29999999999995</v>
      </c>
      <c r="K321" s="72">
        <f>K322+K323+K324+K325+K326+K327+K328+K329+K330+K331+K332+K333+K334+K335+K336</f>
        <v>340.2</v>
      </c>
      <c r="L321" s="72">
        <f>L322+L323+L324+L325+L326+L327+L328+L329+L330+L331+L332+L333+L334+L335+L336</f>
        <v>223.6</v>
      </c>
      <c r="M321" s="14">
        <f>SUM(M322:M336)</f>
        <v>27317</v>
      </c>
      <c r="N321" s="15">
        <f t="shared" ref="N321:N336" si="42">M321/C321*100</f>
        <v>100</v>
      </c>
    </row>
    <row r="322" spans="1:14" x14ac:dyDescent="0.3">
      <c r="A322" s="12">
        <v>246</v>
      </c>
      <c r="B322" s="38" t="s">
        <v>686</v>
      </c>
      <c r="C322" s="38">
        <v>1689</v>
      </c>
      <c r="D322" s="38">
        <v>3</v>
      </c>
      <c r="E322" s="38" t="s">
        <v>687</v>
      </c>
      <c r="F322" s="38">
        <v>1</v>
      </c>
      <c r="G322" s="16">
        <v>41843</v>
      </c>
      <c r="H322" s="16" t="s">
        <v>22</v>
      </c>
      <c r="I322" s="38">
        <v>1</v>
      </c>
      <c r="J322" s="76" t="s">
        <v>410</v>
      </c>
      <c r="K322" s="76">
        <v>10</v>
      </c>
      <c r="L322" s="76">
        <v>10</v>
      </c>
      <c r="M322" s="36">
        <f t="shared" ref="M322:M336" si="43">IF(F322*5000&gt;C322,C322,F322*5000)</f>
        <v>1689</v>
      </c>
      <c r="N322" s="37">
        <f t="shared" si="42"/>
        <v>100</v>
      </c>
    </row>
    <row r="323" spans="1:14" x14ac:dyDescent="0.3">
      <c r="A323" s="12">
        <v>247</v>
      </c>
      <c r="B323" s="38" t="s">
        <v>688</v>
      </c>
      <c r="C323" s="38">
        <v>978</v>
      </c>
      <c r="D323" s="38">
        <v>3</v>
      </c>
      <c r="E323" s="38" t="s">
        <v>689</v>
      </c>
      <c r="F323" s="38">
        <v>1</v>
      </c>
      <c r="G323" s="16">
        <v>41855</v>
      </c>
      <c r="H323" s="16" t="s">
        <v>22</v>
      </c>
      <c r="I323" s="38">
        <v>1</v>
      </c>
      <c r="J323" s="76" t="s">
        <v>95</v>
      </c>
      <c r="K323" s="76" t="s">
        <v>128</v>
      </c>
      <c r="L323" s="76">
        <v>10</v>
      </c>
      <c r="M323" s="36">
        <f t="shared" si="43"/>
        <v>978</v>
      </c>
      <c r="N323" s="37">
        <f t="shared" si="42"/>
        <v>100</v>
      </c>
    </row>
    <row r="324" spans="1:14" x14ac:dyDescent="0.3">
      <c r="A324" s="12">
        <v>248</v>
      </c>
      <c r="B324" s="38" t="s">
        <v>690</v>
      </c>
      <c r="C324" s="38">
        <v>1165</v>
      </c>
      <c r="D324" s="38">
        <v>3</v>
      </c>
      <c r="E324" s="38" t="s">
        <v>691</v>
      </c>
      <c r="F324" s="38">
        <v>1</v>
      </c>
      <c r="G324" s="16">
        <v>41842</v>
      </c>
      <c r="H324" s="16" t="s">
        <v>22</v>
      </c>
      <c r="I324" s="38">
        <v>1</v>
      </c>
      <c r="J324" s="76" t="s">
        <v>356</v>
      </c>
      <c r="K324" s="76">
        <v>10</v>
      </c>
      <c r="L324" s="76">
        <v>10</v>
      </c>
      <c r="M324" s="36">
        <f t="shared" si="43"/>
        <v>1165</v>
      </c>
      <c r="N324" s="37">
        <f t="shared" si="42"/>
        <v>100</v>
      </c>
    </row>
    <row r="325" spans="1:14" x14ac:dyDescent="0.3">
      <c r="A325" s="12">
        <v>249</v>
      </c>
      <c r="B325" s="38" t="s">
        <v>692</v>
      </c>
      <c r="C325" s="38">
        <v>1985</v>
      </c>
      <c r="D325" s="38">
        <v>3</v>
      </c>
      <c r="E325" s="38" t="s">
        <v>693</v>
      </c>
      <c r="F325" s="38">
        <v>1</v>
      </c>
      <c r="G325" s="16">
        <v>41845</v>
      </c>
      <c r="H325" s="16" t="s">
        <v>22</v>
      </c>
      <c r="I325" s="38">
        <v>1</v>
      </c>
      <c r="J325" s="76" t="s">
        <v>430</v>
      </c>
      <c r="K325" s="76">
        <v>10</v>
      </c>
      <c r="L325" s="76">
        <v>10</v>
      </c>
      <c r="M325" s="36">
        <f t="shared" si="43"/>
        <v>1985</v>
      </c>
      <c r="N325" s="37">
        <f t="shared" si="42"/>
        <v>100</v>
      </c>
    </row>
    <row r="326" spans="1:14" x14ac:dyDescent="0.3">
      <c r="A326" s="12">
        <v>250</v>
      </c>
      <c r="B326" s="38" t="s">
        <v>694</v>
      </c>
      <c r="C326" s="38">
        <v>1401</v>
      </c>
      <c r="D326" s="38">
        <v>3</v>
      </c>
      <c r="E326" s="38" t="s">
        <v>695</v>
      </c>
      <c r="F326" s="38">
        <v>1</v>
      </c>
      <c r="G326" s="16">
        <v>41841</v>
      </c>
      <c r="H326" s="16" t="s">
        <v>22</v>
      </c>
      <c r="I326" s="38">
        <v>1</v>
      </c>
      <c r="J326" s="76" t="s">
        <v>219</v>
      </c>
      <c r="K326" s="76">
        <v>10</v>
      </c>
      <c r="L326" s="76">
        <v>10</v>
      </c>
      <c r="M326" s="36">
        <f t="shared" si="43"/>
        <v>1401</v>
      </c>
      <c r="N326" s="37">
        <f t="shared" si="42"/>
        <v>100</v>
      </c>
    </row>
    <row r="327" spans="1:14" x14ac:dyDescent="0.3">
      <c r="A327" s="12">
        <v>251</v>
      </c>
      <c r="B327" s="38" t="s">
        <v>696</v>
      </c>
      <c r="C327" s="38">
        <v>3421</v>
      </c>
      <c r="D327" s="38">
        <v>3</v>
      </c>
      <c r="E327" s="38" t="s">
        <v>697</v>
      </c>
      <c r="F327" s="38">
        <v>1</v>
      </c>
      <c r="G327" s="16">
        <v>41850</v>
      </c>
      <c r="H327" s="16" t="s">
        <v>22</v>
      </c>
      <c r="I327" s="38">
        <v>1</v>
      </c>
      <c r="J327" s="76" t="s">
        <v>61</v>
      </c>
      <c r="K327" s="76" t="s">
        <v>41</v>
      </c>
      <c r="L327" s="76">
        <v>10</v>
      </c>
      <c r="M327" s="36">
        <f t="shared" si="43"/>
        <v>3421</v>
      </c>
      <c r="N327" s="37">
        <f t="shared" si="42"/>
        <v>100</v>
      </c>
    </row>
    <row r="328" spans="1:14" x14ac:dyDescent="0.3">
      <c r="A328" s="12">
        <v>252</v>
      </c>
      <c r="B328" s="38" t="s">
        <v>698</v>
      </c>
      <c r="C328" s="38">
        <v>2774</v>
      </c>
      <c r="D328" s="38">
        <v>3</v>
      </c>
      <c r="E328" s="38" t="s">
        <v>699</v>
      </c>
      <c r="F328" s="38">
        <v>1</v>
      </c>
      <c r="G328" s="16">
        <v>41849</v>
      </c>
      <c r="H328" s="16" t="s">
        <v>22</v>
      </c>
      <c r="I328" s="38">
        <v>1</v>
      </c>
      <c r="J328" s="76" t="s">
        <v>410</v>
      </c>
      <c r="K328" s="76">
        <v>10</v>
      </c>
      <c r="L328" s="76">
        <v>10</v>
      </c>
      <c r="M328" s="36">
        <f t="shared" si="43"/>
        <v>2774</v>
      </c>
      <c r="N328" s="37">
        <f t="shared" si="42"/>
        <v>100</v>
      </c>
    </row>
    <row r="329" spans="1:14" x14ac:dyDescent="0.3">
      <c r="A329" s="12">
        <v>253</v>
      </c>
      <c r="B329" s="84" t="s">
        <v>700</v>
      </c>
      <c r="C329" s="84">
        <v>1941</v>
      </c>
      <c r="D329" s="38">
        <v>3</v>
      </c>
      <c r="E329" s="38" t="s">
        <v>701</v>
      </c>
      <c r="F329" s="38">
        <v>1</v>
      </c>
      <c r="G329" s="16">
        <v>42139</v>
      </c>
      <c r="H329" s="16" t="s">
        <v>22</v>
      </c>
      <c r="I329" s="38">
        <v>1</v>
      </c>
      <c r="J329" s="76" t="s">
        <v>356</v>
      </c>
      <c r="K329" s="76">
        <v>10</v>
      </c>
      <c r="L329" s="76">
        <v>10</v>
      </c>
      <c r="M329" s="36">
        <f t="shared" si="43"/>
        <v>1941</v>
      </c>
      <c r="N329" s="37">
        <f t="shared" si="42"/>
        <v>100</v>
      </c>
    </row>
    <row r="330" spans="1:14" x14ac:dyDescent="0.3">
      <c r="A330" s="12">
        <v>254</v>
      </c>
      <c r="B330" s="84" t="s">
        <v>702</v>
      </c>
      <c r="C330" s="84">
        <v>1480</v>
      </c>
      <c r="D330" s="38">
        <v>3</v>
      </c>
      <c r="E330" s="38" t="s">
        <v>703</v>
      </c>
      <c r="F330" s="38">
        <v>1</v>
      </c>
      <c r="G330" s="16">
        <v>42139</v>
      </c>
      <c r="H330" s="16" t="s">
        <v>22</v>
      </c>
      <c r="I330" s="38">
        <v>1</v>
      </c>
      <c r="J330" s="76" t="s">
        <v>356</v>
      </c>
      <c r="K330" s="76">
        <v>10</v>
      </c>
      <c r="L330" s="76">
        <v>10</v>
      </c>
      <c r="M330" s="36">
        <f t="shared" si="43"/>
        <v>1480</v>
      </c>
      <c r="N330" s="37">
        <f t="shared" si="42"/>
        <v>100</v>
      </c>
    </row>
    <row r="331" spans="1:14" x14ac:dyDescent="0.3">
      <c r="A331" s="12">
        <v>255</v>
      </c>
      <c r="B331" s="84" t="s">
        <v>704</v>
      </c>
      <c r="C331" s="84">
        <v>1324</v>
      </c>
      <c r="D331" s="38">
        <v>3</v>
      </c>
      <c r="E331" s="38" t="s">
        <v>705</v>
      </c>
      <c r="F331" s="38">
        <v>1</v>
      </c>
      <c r="G331" s="16">
        <v>42139</v>
      </c>
      <c r="H331" s="16" t="s">
        <v>22</v>
      </c>
      <c r="I331" s="38">
        <v>1</v>
      </c>
      <c r="J331" s="76" t="s">
        <v>356</v>
      </c>
      <c r="K331" s="76">
        <v>10</v>
      </c>
      <c r="L331" s="76">
        <v>10</v>
      </c>
      <c r="M331" s="36">
        <f t="shared" si="43"/>
        <v>1324</v>
      </c>
      <c r="N331" s="37">
        <f t="shared" si="42"/>
        <v>100</v>
      </c>
    </row>
    <row r="332" spans="1:14" x14ac:dyDescent="0.3">
      <c r="A332" s="12">
        <v>256</v>
      </c>
      <c r="B332" s="84" t="s">
        <v>706</v>
      </c>
      <c r="C332" s="84">
        <v>1533</v>
      </c>
      <c r="D332" s="38">
        <v>3</v>
      </c>
      <c r="E332" s="38" t="s">
        <v>707</v>
      </c>
      <c r="F332" s="38">
        <v>1</v>
      </c>
      <c r="G332" s="16">
        <v>42139</v>
      </c>
      <c r="H332" s="16" t="s">
        <v>22</v>
      </c>
      <c r="I332" s="38">
        <v>1</v>
      </c>
      <c r="J332" s="76" t="s">
        <v>356</v>
      </c>
      <c r="K332" s="76">
        <v>10</v>
      </c>
      <c r="L332" s="76">
        <v>10</v>
      </c>
      <c r="M332" s="36">
        <f t="shared" si="43"/>
        <v>1533</v>
      </c>
      <c r="N332" s="37">
        <f t="shared" si="42"/>
        <v>100</v>
      </c>
    </row>
    <row r="333" spans="1:14" x14ac:dyDescent="0.3">
      <c r="A333" s="12">
        <v>257</v>
      </c>
      <c r="B333" s="84" t="s">
        <v>708</v>
      </c>
      <c r="C333" s="84">
        <v>2865</v>
      </c>
      <c r="D333" s="38">
        <v>3</v>
      </c>
      <c r="E333" s="38" t="s">
        <v>709</v>
      </c>
      <c r="F333" s="38">
        <v>1</v>
      </c>
      <c r="G333" s="16">
        <v>42139</v>
      </c>
      <c r="H333" s="16" t="s">
        <v>22</v>
      </c>
      <c r="I333" s="38">
        <v>1</v>
      </c>
      <c r="J333" s="76" t="s">
        <v>356</v>
      </c>
      <c r="K333" s="76">
        <v>10</v>
      </c>
      <c r="L333" s="76">
        <v>10</v>
      </c>
      <c r="M333" s="36">
        <f t="shared" si="43"/>
        <v>2865</v>
      </c>
      <c r="N333" s="37">
        <f t="shared" si="42"/>
        <v>100</v>
      </c>
    </row>
    <row r="334" spans="1:14" x14ac:dyDescent="0.3">
      <c r="A334" s="12">
        <v>258</v>
      </c>
      <c r="B334" s="84" t="s">
        <v>710</v>
      </c>
      <c r="C334" s="84">
        <v>1295</v>
      </c>
      <c r="D334" s="38">
        <v>3</v>
      </c>
      <c r="E334" s="38" t="s">
        <v>711</v>
      </c>
      <c r="F334" s="38">
        <v>1</v>
      </c>
      <c r="G334" s="16">
        <v>42139</v>
      </c>
      <c r="H334" s="16" t="s">
        <v>22</v>
      </c>
      <c r="I334" s="38">
        <v>1</v>
      </c>
      <c r="J334" s="76" t="s">
        <v>356</v>
      </c>
      <c r="K334" s="76">
        <v>10</v>
      </c>
      <c r="L334" s="76">
        <v>10</v>
      </c>
      <c r="M334" s="36">
        <f t="shared" si="43"/>
        <v>1295</v>
      </c>
      <c r="N334" s="37">
        <f t="shared" si="42"/>
        <v>100</v>
      </c>
    </row>
    <row r="335" spans="1:14" x14ac:dyDescent="0.3">
      <c r="A335" s="12">
        <v>259</v>
      </c>
      <c r="B335" s="38" t="s">
        <v>712</v>
      </c>
      <c r="C335" s="38">
        <v>1473</v>
      </c>
      <c r="D335" s="38">
        <v>1</v>
      </c>
      <c r="E335" s="38" t="s">
        <v>713</v>
      </c>
      <c r="F335" s="38">
        <v>8</v>
      </c>
      <c r="G335" s="16">
        <v>41784</v>
      </c>
      <c r="H335" s="16" t="s">
        <v>26</v>
      </c>
      <c r="I335" s="38">
        <v>1</v>
      </c>
      <c r="J335" s="76">
        <v>401.3</v>
      </c>
      <c r="K335" s="76" t="s">
        <v>714</v>
      </c>
      <c r="L335" s="76">
        <v>83.6</v>
      </c>
      <c r="M335" s="36">
        <f t="shared" si="43"/>
        <v>1473</v>
      </c>
      <c r="N335" s="37">
        <f t="shared" si="42"/>
        <v>100</v>
      </c>
    </row>
    <row r="336" spans="1:14" ht="15" thickBot="1" x14ac:dyDescent="0.35">
      <c r="A336" s="12">
        <v>260</v>
      </c>
      <c r="B336" s="41" t="s">
        <v>715</v>
      </c>
      <c r="C336" s="41">
        <v>1993</v>
      </c>
      <c r="D336" s="38">
        <v>3</v>
      </c>
      <c r="E336" s="41" t="s">
        <v>716</v>
      </c>
      <c r="F336" s="41">
        <v>1</v>
      </c>
      <c r="G336" s="17">
        <v>41848</v>
      </c>
      <c r="H336" s="16" t="s">
        <v>22</v>
      </c>
      <c r="I336" s="41">
        <v>1</v>
      </c>
      <c r="J336" s="85" t="s">
        <v>410</v>
      </c>
      <c r="K336" s="85">
        <v>10</v>
      </c>
      <c r="L336" s="85">
        <v>10</v>
      </c>
      <c r="M336" s="39">
        <f t="shared" si="43"/>
        <v>1993</v>
      </c>
      <c r="N336" s="40">
        <f t="shared" si="42"/>
        <v>100</v>
      </c>
    </row>
    <row r="337" spans="1:14" x14ac:dyDescent="0.3">
      <c r="A337" s="8"/>
      <c r="B337" s="9" t="s">
        <v>717</v>
      </c>
      <c r="C337" s="18"/>
      <c r="D337" s="18"/>
      <c r="E337" s="18"/>
      <c r="F337" s="18"/>
      <c r="G337" s="19"/>
      <c r="H337" s="19"/>
      <c r="I337" s="18"/>
      <c r="J337" s="99"/>
      <c r="K337" s="99"/>
      <c r="L337" s="99"/>
      <c r="M337" s="10"/>
      <c r="N337" s="11"/>
    </row>
    <row r="338" spans="1:14" x14ac:dyDescent="0.3">
      <c r="A338" s="12"/>
      <c r="B338" s="13">
        <f>C338</f>
        <v>23321</v>
      </c>
      <c r="C338" s="13">
        <f>SUM(C339:C345)</f>
        <v>23321</v>
      </c>
      <c r="D338" s="13"/>
      <c r="E338" s="13"/>
      <c r="F338" s="13">
        <f>SUM(F339:F345)</f>
        <v>9</v>
      </c>
      <c r="G338" s="50"/>
      <c r="H338" s="50"/>
      <c r="I338" s="13"/>
      <c r="J338" s="72">
        <f>J339+J340+J341+J342+J343+J345</f>
        <v>135</v>
      </c>
      <c r="K338" s="72">
        <f>K339+K340+K341+K342+K343+K345</f>
        <v>87.6</v>
      </c>
      <c r="L338" s="72">
        <f>L339+L340+L341+L342+L343+L345</f>
        <v>53.8</v>
      </c>
      <c r="M338" s="14">
        <f>SUM(M339:M345)</f>
        <v>20560</v>
      </c>
      <c r="N338" s="15">
        <f t="shared" ref="N338:N345" si="44">M338/C338*100</f>
        <v>88.160885039235026</v>
      </c>
    </row>
    <row r="339" spans="1:14" ht="92.4" x14ac:dyDescent="0.3">
      <c r="A339" s="12">
        <v>261</v>
      </c>
      <c r="B339" s="38" t="s">
        <v>718</v>
      </c>
      <c r="C339" s="38">
        <v>1191</v>
      </c>
      <c r="D339" s="38">
        <v>3</v>
      </c>
      <c r="E339" s="38" t="s">
        <v>719</v>
      </c>
      <c r="F339" s="38">
        <v>1</v>
      </c>
      <c r="G339" s="16" t="s">
        <v>720</v>
      </c>
      <c r="H339" s="16" t="s">
        <v>22</v>
      </c>
      <c r="I339" s="38">
        <v>1</v>
      </c>
      <c r="J339" s="76" t="s">
        <v>430</v>
      </c>
      <c r="K339" s="76">
        <v>7</v>
      </c>
      <c r="L339" s="76">
        <v>6</v>
      </c>
      <c r="M339" s="36">
        <f t="shared" ref="M339:M345" si="45">IF(F339*5000&gt;C339,C339,F339*5000)</f>
        <v>1191</v>
      </c>
      <c r="N339" s="37">
        <f t="shared" si="44"/>
        <v>100</v>
      </c>
    </row>
    <row r="340" spans="1:14" x14ac:dyDescent="0.3">
      <c r="A340" s="12">
        <v>262</v>
      </c>
      <c r="B340" s="38" t="s">
        <v>721</v>
      </c>
      <c r="C340" s="38">
        <v>830</v>
      </c>
      <c r="D340" s="38">
        <v>3</v>
      </c>
      <c r="E340" s="38" t="s">
        <v>722</v>
      </c>
      <c r="F340" s="38">
        <v>1</v>
      </c>
      <c r="G340" s="16">
        <v>41719</v>
      </c>
      <c r="H340" s="16" t="s">
        <v>22</v>
      </c>
      <c r="I340" s="38">
        <v>1</v>
      </c>
      <c r="J340" s="76" t="s">
        <v>430</v>
      </c>
      <c r="K340" s="76" t="s">
        <v>39</v>
      </c>
      <c r="L340" s="76">
        <v>4</v>
      </c>
      <c r="M340" s="36">
        <f t="shared" si="45"/>
        <v>830</v>
      </c>
      <c r="N340" s="37">
        <f t="shared" si="44"/>
        <v>100</v>
      </c>
    </row>
    <row r="341" spans="1:14" x14ac:dyDescent="0.3">
      <c r="A341" s="12">
        <v>263</v>
      </c>
      <c r="B341" s="38" t="s">
        <v>723</v>
      </c>
      <c r="C341" s="38">
        <v>3740</v>
      </c>
      <c r="D341" s="38">
        <v>3</v>
      </c>
      <c r="E341" s="38" t="s">
        <v>724</v>
      </c>
      <c r="F341" s="38">
        <v>1</v>
      </c>
      <c r="G341" s="16">
        <v>41698</v>
      </c>
      <c r="H341" s="16" t="s">
        <v>22</v>
      </c>
      <c r="I341" s="38">
        <v>1</v>
      </c>
      <c r="J341" s="76" t="s">
        <v>41</v>
      </c>
      <c r="K341" s="76">
        <v>10</v>
      </c>
      <c r="L341" s="76">
        <v>10</v>
      </c>
      <c r="M341" s="36">
        <f t="shared" si="45"/>
        <v>3740</v>
      </c>
      <c r="N341" s="37">
        <f t="shared" si="44"/>
        <v>100</v>
      </c>
    </row>
    <row r="342" spans="1:14" ht="92.4" x14ac:dyDescent="0.3">
      <c r="A342" s="12">
        <v>264</v>
      </c>
      <c r="B342" s="38" t="s">
        <v>725</v>
      </c>
      <c r="C342" s="38">
        <v>5825</v>
      </c>
      <c r="D342" s="38">
        <v>3</v>
      </c>
      <c r="E342" s="38" t="s">
        <v>726</v>
      </c>
      <c r="F342" s="38">
        <v>1</v>
      </c>
      <c r="G342" s="16" t="s">
        <v>727</v>
      </c>
      <c r="H342" s="16" t="s">
        <v>22</v>
      </c>
      <c r="I342" s="38">
        <v>1</v>
      </c>
      <c r="J342" s="76" t="s">
        <v>430</v>
      </c>
      <c r="K342" s="76" t="s">
        <v>39</v>
      </c>
      <c r="L342" s="76">
        <v>8</v>
      </c>
      <c r="M342" s="36">
        <f t="shared" si="45"/>
        <v>5000</v>
      </c>
      <c r="N342" s="21">
        <f t="shared" si="44"/>
        <v>85.836909871244643</v>
      </c>
    </row>
    <row r="343" spans="1:14" x14ac:dyDescent="0.3">
      <c r="A343" s="12">
        <v>265</v>
      </c>
      <c r="B343" s="38" t="s">
        <v>728</v>
      </c>
      <c r="C343" s="38">
        <v>7736</v>
      </c>
      <c r="D343" s="38">
        <v>1</v>
      </c>
      <c r="E343" s="38" t="s">
        <v>729</v>
      </c>
      <c r="F343" s="38">
        <v>4</v>
      </c>
      <c r="G343" s="16">
        <v>40949</v>
      </c>
      <c r="H343" s="16" t="s">
        <v>26</v>
      </c>
      <c r="I343" s="38">
        <v>1</v>
      </c>
      <c r="J343" s="76" t="s">
        <v>730</v>
      </c>
      <c r="K343" s="76" t="s">
        <v>731</v>
      </c>
      <c r="L343" s="76" t="s">
        <v>732</v>
      </c>
      <c r="M343" s="36">
        <f t="shared" si="45"/>
        <v>7736</v>
      </c>
      <c r="N343" s="37">
        <f t="shared" si="44"/>
        <v>100</v>
      </c>
    </row>
    <row r="344" spans="1:14" x14ac:dyDescent="0.3">
      <c r="A344" s="12">
        <v>266</v>
      </c>
      <c r="B344" s="38" t="s">
        <v>733</v>
      </c>
      <c r="C344" s="38">
        <v>1936</v>
      </c>
      <c r="D344" s="38">
        <v>0</v>
      </c>
      <c r="E344" s="38" t="s">
        <v>17</v>
      </c>
      <c r="F344" s="38">
        <v>0</v>
      </c>
      <c r="G344" s="16" t="s">
        <v>17</v>
      </c>
      <c r="H344" s="16" t="s">
        <v>17</v>
      </c>
      <c r="I344" s="83" t="s">
        <v>17</v>
      </c>
      <c r="J344" s="76"/>
      <c r="K344" s="76" t="s">
        <v>17</v>
      </c>
      <c r="L344" s="76" t="s">
        <v>17</v>
      </c>
      <c r="M344" s="36">
        <f t="shared" si="45"/>
        <v>0</v>
      </c>
      <c r="N344" s="37">
        <f t="shared" si="44"/>
        <v>0</v>
      </c>
    </row>
    <row r="345" spans="1:14" ht="15" thickBot="1" x14ac:dyDescent="0.35">
      <c r="A345" s="12">
        <v>267</v>
      </c>
      <c r="B345" s="41" t="s">
        <v>734</v>
      </c>
      <c r="C345" s="41">
        <v>2063</v>
      </c>
      <c r="D345" s="41">
        <v>3</v>
      </c>
      <c r="E345" s="41" t="s">
        <v>735</v>
      </c>
      <c r="F345" s="41">
        <v>1</v>
      </c>
      <c r="G345" s="17">
        <v>41712</v>
      </c>
      <c r="H345" s="17" t="s">
        <v>22</v>
      </c>
      <c r="I345" s="41">
        <v>1</v>
      </c>
      <c r="J345" s="85" t="s">
        <v>430</v>
      </c>
      <c r="K345" s="85" t="s">
        <v>39</v>
      </c>
      <c r="L345" s="85">
        <v>8</v>
      </c>
      <c r="M345" s="39">
        <f t="shared" si="45"/>
        <v>2063</v>
      </c>
      <c r="N345" s="40">
        <f t="shared" si="44"/>
        <v>100</v>
      </c>
    </row>
    <row r="346" spans="1:14" x14ac:dyDescent="0.3">
      <c r="A346" s="8"/>
      <c r="B346" s="9" t="s">
        <v>736</v>
      </c>
      <c r="C346" s="18"/>
      <c r="D346" s="18"/>
      <c r="E346" s="18"/>
      <c r="F346" s="18"/>
      <c r="G346" s="19"/>
      <c r="H346" s="19"/>
      <c r="I346" s="18"/>
      <c r="J346" s="29"/>
      <c r="K346" s="29"/>
      <c r="L346" s="29"/>
      <c r="M346" s="10"/>
      <c r="N346" s="11"/>
    </row>
    <row r="347" spans="1:14" x14ac:dyDescent="0.3">
      <c r="A347" s="12"/>
      <c r="B347" s="13">
        <f>C347</f>
        <v>45193</v>
      </c>
      <c r="C347" s="13">
        <f>SUM(C348:C364)</f>
        <v>45193</v>
      </c>
      <c r="D347" s="13"/>
      <c r="E347" s="13"/>
      <c r="F347" s="13">
        <f>SUM(F348:F364)</f>
        <v>24</v>
      </c>
      <c r="G347" s="50"/>
      <c r="H347" s="50"/>
      <c r="I347" s="13"/>
      <c r="J347" s="72">
        <f>J348+J349+J352+J354+J355+J357+J359+J361+J362+J363+J364</f>
        <v>1226</v>
      </c>
      <c r="K347" s="72">
        <f>K348+K349+K352+K354+K355+K357+K359+K361+K362+K363+K364</f>
        <v>502.9</v>
      </c>
      <c r="L347" s="72">
        <f>L348+L349+L352+L354+L355+L357+L359+L361+L362+L363+L364</f>
        <v>465</v>
      </c>
      <c r="M347" s="14">
        <f>SUM(M348:M364)</f>
        <v>33400</v>
      </c>
      <c r="N347" s="15">
        <f t="shared" ref="N347:N364" si="46">M347/C347*100</f>
        <v>73.905250813179038</v>
      </c>
    </row>
    <row r="348" spans="1:14" ht="26.4" x14ac:dyDescent="0.3">
      <c r="A348" s="12">
        <v>268</v>
      </c>
      <c r="B348" s="38" t="s">
        <v>737</v>
      </c>
      <c r="C348" s="38">
        <v>13483</v>
      </c>
      <c r="D348" s="38">
        <v>3</v>
      </c>
      <c r="E348" s="38" t="s">
        <v>738</v>
      </c>
      <c r="F348" s="38">
        <v>2</v>
      </c>
      <c r="G348" s="16" t="s">
        <v>739</v>
      </c>
      <c r="H348" s="16" t="s">
        <v>22</v>
      </c>
      <c r="I348" s="38">
        <v>1</v>
      </c>
      <c r="J348" s="76">
        <v>12</v>
      </c>
      <c r="K348" s="76">
        <v>12</v>
      </c>
      <c r="L348" s="76" t="s">
        <v>329</v>
      </c>
      <c r="M348" s="36">
        <f t="shared" ref="M348:M364" si="47">IF(F348*5000&gt;C348,C348,F348*5000)</f>
        <v>10000</v>
      </c>
      <c r="N348" s="21">
        <f t="shared" si="46"/>
        <v>74.167470147593264</v>
      </c>
    </row>
    <row r="349" spans="1:14" x14ac:dyDescent="0.3">
      <c r="A349" s="12">
        <v>269</v>
      </c>
      <c r="B349" s="38" t="s">
        <v>740</v>
      </c>
      <c r="C349" s="38">
        <v>9216</v>
      </c>
      <c r="D349" s="38">
        <v>1</v>
      </c>
      <c r="E349" s="38" t="s">
        <v>741</v>
      </c>
      <c r="F349" s="38">
        <v>15</v>
      </c>
      <c r="G349" s="16">
        <v>41806</v>
      </c>
      <c r="H349" s="16" t="s">
        <v>26</v>
      </c>
      <c r="I349" s="38">
        <v>1</v>
      </c>
      <c r="J349" s="76">
        <v>1042</v>
      </c>
      <c r="K349" s="76" t="s">
        <v>742</v>
      </c>
      <c r="L349" s="76">
        <v>286</v>
      </c>
      <c r="M349" s="36">
        <f t="shared" si="47"/>
        <v>9216</v>
      </c>
      <c r="N349" s="37">
        <f t="shared" si="46"/>
        <v>100</v>
      </c>
    </row>
    <row r="350" spans="1:14" ht="26.4" x14ac:dyDescent="0.3">
      <c r="A350" s="12">
        <v>270</v>
      </c>
      <c r="B350" s="38" t="s">
        <v>743</v>
      </c>
      <c r="C350" s="38">
        <v>683</v>
      </c>
      <c r="D350" s="38">
        <v>3</v>
      </c>
      <c r="E350" s="38" t="s">
        <v>744</v>
      </c>
      <c r="F350" s="38">
        <v>0</v>
      </c>
      <c r="G350" s="16" t="s">
        <v>745</v>
      </c>
      <c r="H350" s="16" t="s">
        <v>22</v>
      </c>
      <c r="I350" s="38"/>
      <c r="J350" s="76">
        <v>18</v>
      </c>
      <c r="K350" s="76">
        <v>10</v>
      </c>
      <c r="L350" s="76">
        <v>8</v>
      </c>
      <c r="M350" s="36">
        <f t="shared" si="47"/>
        <v>0</v>
      </c>
      <c r="N350" s="37">
        <f t="shared" si="46"/>
        <v>0</v>
      </c>
    </row>
    <row r="351" spans="1:14" ht="26.4" x14ac:dyDescent="0.3">
      <c r="A351" s="12">
        <v>271</v>
      </c>
      <c r="B351" s="38" t="s">
        <v>746</v>
      </c>
      <c r="C351" s="38">
        <v>723</v>
      </c>
      <c r="D351" s="38">
        <v>3</v>
      </c>
      <c r="E351" s="38" t="s">
        <v>747</v>
      </c>
      <c r="F351" s="38">
        <v>0</v>
      </c>
      <c r="G351" s="16" t="s">
        <v>748</v>
      </c>
      <c r="H351" s="16" t="s">
        <v>22</v>
      </c>
      <c r="I351" s="38"/>
      <c r="J351" s="76">
        <v>39</v>
      </c>
      <c r="K351" s="76">
        <v>39</v>
      </c>
      <c r="L351" s="76">
        <v>39</v>
      </c>
      <c r="M351" s="36">
        <f t="shared" si="47"/>
        <v>0</v>
      </c>
      <c r="N351" s="37">
        <f t="shared" si="46"/>
        <v>0</v>
      </c>
    </row>
    <row r="352" spans="1:14" ht="26.4" x14ac:dyDescent="0.3">
      <c r="A352" s="12">
        <v>272</v>
      </c>
      <c r="B352" s="38" t="s">
        <v>749</v>
      </c>
      <c r="C352" s="38">
        <v>1157</v>
      </c>
      <c r="D352" s="38">
        <v>3</v>
      </c>
      <c r="E352" s="38" t="s">
        <v>750</v>
      </c>
      <c r="F352" s="38">
        <v>0</v>
      </c>
      <c r="G352" s="16" t="s">
        <v>748</v>
      </c>
      <c r="H352" s="16" t="s">
        <v>22</v>
      </c>
      <c r="I352" s="38">
        <v>1</v>
      </c>
      <c r="J352" s="76">
        <v>16.5</v>
      </c>
      <c r="K352" s="76">
        <v>16.5</v>
      </c>
      <c r="L352" s="76">
        <v>16.5</v>
      </c>
      <c r="M352" s="36">
        <f t="shared" si="47"/>
        <v>0</v>
      </c>
      <c r="N352" s="37">
        <f t="shared" si="46"/>
        <v>0</v>
      </c>
    </row>
    <row r="353" spans="1:14" ht="26.4" x14ac:dyDescent="0.3">
      <c r="A353" s="12">
        <v>273</v>
      </c>
      <c r="B353" s="38" t="s">
        <v>751</v>
      </c>
      <c r="C353" s="38">
        <v>1441</v>
      </c>
      <c r="D353" s="38">
        <v>3</v>
      </c>
      <c r="E353" s="38" t="s">
        <v>752</v>
      </c>
      <c r="F353" s="38">
        <v>0</v>
      </c>
      <c r="G353" s="16" t="s">
        <v>753</v>
      </c>
      <c r="H353" s="16" t="s">
        <v>22</v>
      </c>
      <c r="I353" s="38"/>
      <c r="J353" s="76">
        <v>18</v>
      </c>
      <c r="K353" s="76">
        <v>11</v>
      </c>
      <c r="L353" s="76">
        <v>7</v>
      </c>
      <c r="M353" s="36">
        <f t="shared" si="47"/>
        <v>0</v>
      </c>
      <c r="N353" s="37">
        <f t="shared" si="46"/>
        <v>0</v>
      </c>
    </row>
    <row r="354" spans="1:14" x14ac:dyDescent="0.3">
      <c r="A354" s="12">
        <v>274</v>
      </c>
      <c r="B354" s="38" t="s">
        <v>754</v>
      </c>
      <c r="C354" s="38">
        <v>1103</v>
      </c>
      <c r="D354" s="38">
        <v>3</v>
      </c>
      <c r="E354" s="38" t="s">
        <v>755</v>
      </c>
      <c r="F354" s="38">
        <v>1</v>
      </c>
      <c r="G354" s="16">
        <v>41880</v>
      </c>
      <c r="H354" s="16" t="s">
        <v>22</v>
      </c>
      <c r="I354" s="38">
        <v>1</v>
      </c>
      <c r="J354" s="76">
        <v>16</v>
      </c>
      <c r="K354" s="76">
        <v>16</v>
      </c>
      <c r="L354" s="76">
        <v>16</v>
      </c>
      <c r="M354" s="36">
        <f t="shared" si="47"/>
        <v>1103</v>
      </c>
      <c r="N354" s="37">
        <f t="shared" si="46"/>
        <v>100</v>
      </c>
    </row>
    <row r="355" spans="1:14" x14ac:dyDescent="0.3">
      <c r="A355" s="12">
        <v>275</v>
      </c>
      <c r="B355" s="38" t="s">
        <v>756</v>
      </c>
      <c r="C355" s="38">
        <v>1559</v>
      </c>
      <c r="D355" s="38">
        <v>3</v>
      </c>
      <c r="E355" s="38" t="s">
        <v>757</v>
      </c>
      <c r="F355" s="38">
        <v>1</v>
      </c>
      <c r="G355" s="16">
        <v>41879</v>
      </c>
      <c r="H355" s="16" t="s">
        <v>22</v>
      </c>
      <c r="I355" s="38">
        <v>1</v>
      </c>
      <c r="J355" s="76">
        <v>16</v>
      </c>
      <c r="K355" s="76">
        <v>16</v>
      </c>
      <c r="L355" s="76">
        <v>16</v>
      </c>
      <c r="M355" s="36">
        <f t="shared" si="47"/>
        <v>1559</v>
      </c>
      <c r="N355" s="37">
        <f t="shared" si="46"/>
        <v>100</v>
      </c>
    </row>
    <row r="356" spans="1:14" ht="26.4" x14ac:dyDescent="0.3">
      <c r="A356" s="12">
        <v>276</v>
      </c>
      <c r="B356" s="38" t="s">
        <v>758</v>
      </c>
      <c r="C356" s="38">
        <v>1065</v>
      </c>
      <c r="D356" s="38">
        <v>3</v>
      </c>
      <c r="E356" s="38" t="s">
        <v>759</v>
      </c>
      <c r="F356" s="38">
        <v>0</v>
      </c>
      <c r="G356" s="16" t="s">
        <v>760</v>
      </c>
      <c r="H356" s="16" t="s">
        <v>22</v>
      </c>
      <c r="I356" s="38"/>
      <c r="J356" s="76">
        <v>35</v>
      </c>
      <c r="K356" s="76">
        <v>35</v>
      </c>
      <c r="L356" s="76">
        <v>35</v>
      </c>
      <c r="M356" s="36">
        <f t="shared" si="47"/>
        <v>0</v>
      </c>
      <c r="N356" s="37">
        <f t="shared" si="46"/>
        <v>0</v>
      </c>
    </row>
    <row r="357" spans="1:14" x14ac:dyDescent="0.3">
      <c r="A357" s="12">
        <v>277</v>
      </c>
      <c r="B357" s="38" t="s">
        <v>761</v>
      </c>
      <c r="C357" s="38">
        <v>1154</v>
      </c>
      <c r="D357" s="38">
        <v>3</v>
      </c>
      <c r="E357" s="38" t="s">
        <v>762</v>
      </c>
      <c r="F357" s="38">
        <v>1</v>
      </c>
      <c r="G357" s="16">
        <v>41880</v>
      </c>
      <c r="H357" s="16" t="s">
        <v>22</v>
      </c>
      <c r="I357" s="38">
        <v>1</v>
      </c>
      <c r="J357" s="76">
        <v>18</v>
      </c>
      <c r="K357" s="76">
        <v>18</v>
      </c>
      <c r="L357" s="76">
        <v>18</v>
      </c>
      <c r="M357" s="36">
        <f t="shared" si="47"/>
        <v>1154</v>
      </c>
      <c r="N357" s="37">
        <f t="shared" si="46"/>
        <v>100</v>
      </c>
    </row>
    <row r="358" spans="1:14" ht="26.4" x14ac:dyDescent="0.3">
      <c r="A358" s="12">
        <v>278</v>
      </c>
      <c r="B358" s="38" t="s">
        <v>763</v>
      </c>
      <c r="C358" s="38">
        <v>858</v>
      </c>
      <c r="D358" s="38">
        <v>3</v>
      </c>
      <c r="E358" s="38" t="s">
        <v>764</v>
      </c>
      <c r="F358" s="38">
        <v>0</v>
      </c>
      <c r="G358" s="16" t="s">
        <v>765</v>
      </c>
      <c r="H358" s="16" t="s">
        <v>22</v>
      </c>
      <c r="I358" s="38"/>
      <c r="J358" s="76">
        <v>15</v>
      </c>
      <c r="K358" s="76">
        <v>15</v>
      </c>
      <c r="L358" s="76">
        <v>15</v>
      </c>
      <c r="M358" s="36">
        <f t="shared" si="47"/>
        <v>0</v>
      </c>
      <c r="N358" s="37">
        <f t="shared" si="46"/>
        <v>0</v>
      </c>
    </row>
    <row r="359" spans="1:14" x14ac:dyDescent="0.3">
      <c r="A359" s="12">
        <v>279</v>
      </c>
      <c r="B359" s="38" t="s">
        <v>766</v>
      </c>
      <c r="C359" s="38">
        <v>1120</v>
      </c>
      <c r="D359" s="38">
        <v>3</v>
      </c>
      <c r="E359" s="38" t="s">
        <v>767</v>
      </c>
      <c r="F359" s="38">
        <v>1</v>
      </c>
      <c r="G359" s="16">
        <v>41869</v>
      </c>
      <c r="H359" s="16" t="s">
        <v>22</v>
      </c>
      <c r="I359" s="38">
        <v>1</v>
      </c>
      <c r="J359" s="76">
        <v>32.5</v>
      </c>
      <c r="K359" s="76">
        <v>32.5</v>
      </c>
      <c r="L359" s="76">
        <v>32.5</v>
      </c>
      <c r="M359" s="36">
        <f t="shared" si="47"/>
        <v>1120</v>
      </c>
      <c r="N359" s="37">
        <f t="shared" si="46"/>
        <v>100</v>
      </c>
    </row>
    <row r="360" spans="1:14" ht="26.4" x14ac:dyDescent="0.3">
      <c r="A360" s="12">
        <v>280</v>
      </c>
      <c r="B360" s="38" t="s">
        <v>768</v>
      </c>
      <c r="C360" s="38">
        <v>656</v>
      </c>
      <c r="D360" s="38">
        <v>3</v>
      </c>
      <c r="E360" s="38" t="s">
        <v>769</v>
      </c>
      <c r="F360" s="38">
        <v>0</v>
      </c>
      <c r="G360" s="16" t="s">
        <v>770</v>
      </c>
      <c r="H360" s="16" t="s">
        <v>22</v>
      </c>
      <c r="I360" s="38"/>
      <c r="J360" s="76">
        <v>23</v>
      </c>
      <c r="K360" s="76">
        <v>23</v>
      </c>
      <c r="L360" s="76">
        <v>23</v>
      </c>
      <c r="M360" s="36">
        <f t="shared" si="47"/>
        <v>0</v>
      </c>
      <c r="N360" s="37">
        <f t="shared" si="46"/>
        <v>0</v>
      </c>
    </row>
    <row r="361" spans="1:14" ht="26.4" x14ac:dyDescent="0.3">
      <c r="A361" s="12">
        <v>281</v>
      </c>
      <c r="B361" s="38" t="s">
        <v>771</v>
      </c>
      <c r="C361" s="38">
        <v>1727</v>
      </c>
      <c r="D361" s="38">
        <v>3</v>
      </c>
      <c r="E361" s="38" t="s">
        <v>772</v>
      </c>
      <c r="F361" s="38">
        <v>0</v>
      </c>
      <c r="G361" s="16" t="s">
        <v>773</v>
      </c>
      <c r="H361" s="16" t="s">
        <v>22</v>
      </c>
      <c r="I361" s="38">
        <v>1</v>
      </c>
      <c r="J361" s="76">
        <v>12</v>
      </c>
      <c r="K361" s="76">
        <v>12</v>
      </c>
      <c r="L361" s="76">
        <v>12</v>
      </c>
      <c r="M361" s="36">
        <f t="shared" si="47"/>
        <v>0</v>
      </c>
      <c r="N361" s="37">
        <f t="shared" si="46"/>
        <v>0</v>
      </c>
    </row>
    <row r="362" spans="1:14" x14ac:dyDescent="0.3">
      <c r="A362" s="12">
        <v>282</v>
      </c>
      <c r="B362" s="38" t="s">
        <v>774</v>
      </c>
      <c r="C362" s="38">
        <v>3385</v>
      </c>
      <c r="D362" s="38">
        <v>3</v>
      </c>
      <c r="E362" s="38" t="s">
        <v>775</v>
      </c>
      <c r="F362" s="38">
        <v>1</v>
      </c>
      <c r="G362" s="16">
        <v>41887</v>
      </c>
      <c r="H362" s="16" t="s">
        <v>22</v>
      </c>
      <c r="I362" s="38">
        <v>1</v>
      </c>
      <c r="J362" s="76">
        <v>12</v>
      </c>
      <c r="K362" s="76">
        <v>12</v>
      </c>
      <c r="L362" s="76">
        <v>12</v>
      </c>
      <c r="M362" s="36">
        <f t="shared" si="47"/>
        <v>3385</v>
      </c>
      <c r="N362" s="37">
        <f t="shared" si="46"/>
        <v>100</v>
      </c>
    </row>
    <row r="363" spans="1:14" x14ac:dyDescent="0.3">
      <c r="A363" s="12">
        <v>283</v>
      </c>
      <c r="B363" s="38" t="s">
        <v>776</v>
      </c>
      <c r="C363" s="38">
        <v>4541</v>
      </c>
      <c r="D363" s="38">
        <v>3</v>
      </c>
      <c r="E363" s="38" t="s">
        <v>777</v>
      </c>
      <c r="F363" s="38">
        <v>1</v>
      </c>
      <c r="G363" s="16">
        <v>41891</v>
      </c>
      <c r="H363" s="16" t="s">
        <v>22</v>
      </c>
      <c r="I363" s="38">
        <v>1</v>
      </c>
      <c r="J363" s="76" t="s">
        <v>674</v>
      </c>
      <c r="K363" s="76" t="s">
        <v>410</v>
      </c>
      <c r="L363" s="76" t="s">
        <v>219</v>
      </c>
      <c r="M363" s="36">
        <f t="shared" si="47"/>
        <v>4541</v>
      </c>
      <c r="N363" s="37">
        <f t="shared" si="46"/>
        <v>100</v>
      </c>
    </row>
    <row r="364" spans="1:14" ht="15" thickBot="1" x14ac:dyDescent="0.35">
      <c r="A364" s="12">
        <v>284</v>
      </c>
      <c r="B364" s="41" t="s">
        <v>778</v>
      </c>
      <c r="C364" s="41">
        <v>1322</v>
      </c>
      <c r="D364" s="38">
        <v>3</v>
      </c>
      <c r="E364" s="41" t="s">
        <v>779</v>
      </c>
      <c r="F364" s="41">
        <v>1</v>
      </c>
      <c r="G364" s="17">
        <v>41885</v>
      </c>
      <c r="H364" s="16" t="s">
        <v>22</v>
      </c>
      <c r="I364" s="41">
        <v>1</v>
      </c>
      <c r="J364" s="85">
        <v>16</v>
      </c>
      <c r="K364" s="85">
        <v>16</v>
      </c>
      <c r="L364" s="85">
        <v>16</v>
      </c>
      <c r="M364" s="39">
        <f t="shared" si="47"/>
        <v>1322</v>
      </c>
      <c r="N364" s="40">
        <f t="shared" si="46"/>
        <v>100</v>
      </c>
    </row>
    <row r="365" spans="1:14" x14ac:dyDescent="0.3">
      <c r="A365" s="8"/>
      <c r="B365" s="9" t="s">
        <v>780</v>
      </c>
      <c r="C365" s="18"/>
      <c r="D365" s="18"/>
      <c r="E365" s="18"/>
      <c r="F365" s="18"/>
      <c r="G365" s="19"/>
      <c r="H365" s="19"/>
      <c r="I365" s="18"/>
      <c r="J365" s="29"/>
      <c r="K365" s="29"/>
      <c r="L365" s="29"/>
      <c r="M365" s="10"/>
      <c r="N365" s="11"/>
    </row>
    <row r="366" spans="1:14" x14ac:dyDescent="0.3">
      <c r="A366" s="12"/>
      <c r="B366" s="13">
        <f>C366</f>
        <v>73794</v>
      </c>
      <c r="C366" s="13">
        <f>SUM(C367:C393)</f>
        <v>73794</v>
      </c>
      <c r="D366" s="13"/>
      <c r="E366" s="13"/>
      <c r="F366" s="13">
        <f>SUM(F367:F393)</f>
        <v>21</v>
      </c>
      <c r="G366" s="50"/>
      <c r="H366" s="50"/>
      <c r="I366" s="13"/>
      <c r="J366" s="26">
        <f>SUM(J367:J393)</f>
        <v>703.9</v>
      </c>
      <c r="K366" s="26">
        <f t="shared" ref="K366:L366" si="48">SUM(K367:K393)</f>
        <v>301.10000000000002</v>
      </c>
      <c r="L366" s="26">
        <f t="shared" si="48"/>
        <v>144</v>
      </c>
      <c r="M366" s="14">
        <f>IF(F366*5000&gt;C366,C366,F366*5000)</f>
        <v>73794</v>
      </c>
      <c r="N366" s="15">
        <f>M366/C366*100</f>
        <v>100</v>
      </c>
    </row>
    <row r="367" spans="1:14" x14ac:dyDescent="0.3">
      <c r="A367" s="12">
        <v>285</v>
      </c>
      <c r="B367" s="38" t="s">
        <v>781</v>
      </c>
      <c r="C367" s="38">
        <v>0</v>
      </c>
      <c r="D367" s="38">
        <v>1</v>
      </c>
      <c r="E367" s="38" t="s">
        <v>782</v>
      </c>
      <c r="F367" s="38">
        <v>11</v>
      </c>
      <c r="G367" s="16">
        <v>40967</v>
      </c>
      <c r="H367" s="16" t="s">
        <v>26</v>
      </c>
      <c r="I367" s="38">
        <v>1</v>
      </c>
      <c r="J367" s="27">
        <v>485.9</v>
      </c>
      <c r="K367" s="27">
        <v>150.1</v>
      </c>
      <c r="L367" s="27">
        <v>77</v>
      </c>
      <c r="M367" s="36">
        <v>55000</v>
      </c>
      <c r="N367" s="37">
        <v>100</v>
      </c>
    </row>
    <row r="368" spans="1:14" x14ac:dyDescent="0.3">
      <c r="A368" s="12">
        <v>286</v>
      </c>
      <c r="B368" s="38" t="s">
        <v>783</v>
      </c>
      <c r="C368" s="38">
        <v>2205</v>
      </c>
      <c r="D368" s="38">
        <v>3</v>
      </c>
      <c r="E368" s="38" t="s">
        <v>784</v>
      </c>
      <c r="F368" s="38">
        <v>1</v>
      </c>
      <c r="G368" s="16">
        <v>41365</v>
      </c>
      <c r="H368" s="16" t="s">
        <v>22</v>
      </c>
      <c r="I368" s="38">
        <v>1</v>
      </c>
      <c r="J368" s="27">
        <v>16</v>
      </c>
      <c r="K368" s="27">
        <v>10</v>
      </c>
      <c r="L368" s="27">
        <v>6</v>
      </c>
      <c r="M368" s="36">
        <f t="shared" ref="M368:M393" si="49">IF(F368*5000&gt;C368,C368,F368*5000)</f>
        <v>2205</v>
      </c>
      <c r="N368" s="37">
        <f t="shared" ref="N368:N393" si="50">M368/C368*100</f>
        <v>100</v>
      </c>
    </row>
    <row r="369" spans="1:14" ht="26.4" x14ac:dyDescent="0.3">
      <c r="A369" s="12">
        <v>287</v>
      </c>
      <c r="B369" s="38" t="s">
        <v>785</v>
      </c>
      <c r="C369" s="38">
        <v>1179</v>
      </c>
      <c r="D369" s="38">
        <v>3</v>
      </c>
      <c r="E369" s="100" t="s">
        <v>786</v>
      </c>
      <c r="F369" s="38">
        <v>0</v>
      </c>
      <c r="G369" s="16" t="s">
        <v>787</v>
      </c>
      <c r="H369" s="16" t="s">
        <v>22</v>
      </c>
      <c r="I369" s="38">
        <v>1</v>
      </c>
      <c r="J369" s="27">
        <v>18</v>
      </c>
      <c r="K369" s="27">
        <v>10</v>
      </c>
      <c r="L369" s="27">
        <v>8</v>
      </c>
      <c r="M369" s="36">
        <f t="shared" si="49"/>
        <v>0</v>
      </c>
      <c r="N369" s="37">
        <f t="shared" si="50"/>
        <v>0</v>
      </c>
    </row>
    <row r="370" spans="1:14" x14ac:dyDescent="0.3">
      <c r="A370" s="12">
        <v>288</v>
      </c>
      <c r="B370" s="38" t="s">
        <v>788</v>
      </c>
      <c r="C370" s="38">
        <v>1203</v>
      </c>
      <c r="D370" s="38">
        <v>3</v>
      </c>
      <c r="E370" s="100" t="s">
        <v>789</v>
      </c>
      <c r="F370" s="38">
        <v>1</v>
      </c>
      <c r="G370" s="16">
        <v>41365</v>
      </c>
      <c r="H370" s="16" t="s">
        <v>22</v>
      </c>
      <c r="I370" s="38">
        <v>1</v>
      </c>
      <c r="J370" s="27">
        <v>14</v>
      </c>
      <c r="K370" s="27">
        <v>10</v>
      </c>
      <c r="L370" s="27">
        <v>4</v>
      </c>
      <c r="M370" s="36">
        <f t="shared" si="49"/>
        <v>1203</v>
      </c>
      <c r="N370" s="37">
        <f t="shared" si="50"/>
        <v>100</v>
      </c>
    </row>
    <row r="371" spans="1:14" ht="26.4" x14ac:dyDescent="0.3">
      <c r="A371" s="12">
        <v>289</v>
      </c>
      <c r="B371" s="38" t="s">
        <v>790</v>
      </c>
      <c r="C371" s="90">
        <v>4950</v>
      </c>
      <c r="D371" s="38">
        <v>3</v>
      </c>
      <c r="E371" s="100" t="s">
        <v>791</v>
      </c>
      <c r="F371" s="38">
        <v>0</v>
      </c>
      <c r="G371" s="16" t="s">
        <v>787</v>
      </c>
      <c r="H371" s="16" t="s">
        <v>22</v>
      </c>
      <c r="I371" s="38">
        <v>1</v>
      </c>
      <c r="J371" s="27" t="s">
        <v>88</v>
      </c>
      <c r="K371" s="27" t="s">
        <v>442</v>
      </c>
      <c r="L371" s="27" t="s">
        <v>129</v>
      </c>
      <c r="M371" s="36">
        <f t="shared" si="49"/>
        <v>0</v>
      </c>
      <c r="N371" s="37">
        <f t="shared" si="50"/>
        <v>0</v>
      </c>
    </row>
    <row r="372" spans="1:14" x14ac:dyDescent="0.3">
      <c r="A372" s="12">
        <v>290</v>
      </c>
      <c r="B372" s="38" t="s">
        <v>790</v>
      </c>
      <c r="C372" s="90"/>
      <c r="D372" s="38">
        <v>0</v>
      </c>
      <c r="E372" s="100" t="s">
        <v>792</v>
      </c>
      <c r="F372" s="38">
        <v>0</v>
      </c>
      <c r="G372" s="38" t="s">
        <v>17</v>
      </c>
      <c r="H372" s="38" t="s">
        <v>17</v>
      </c>
      <c r="I372" s="38" t="s">
        <v>17</v>
      </c>
      <c r="J372" s="27"/>
      <c r="K372" s="27"/>
      <c r="L372" s="27"/>
      <c r="M372" s="36">
        <f t="shared" si="49"/>
        <v>0</v>
      </c>
      <c r="N372" s="37"/>
    </row>
    <row r="373" spans="1:14" x14ac:dyDescent="0.3">
      <c r="A373" s="12">
        <v>291</v>
      </c>
      <c r="B373" s="38" t="s">
        <v>793</v>
      </c>
      <c r="C373" s="114">
        <v>2351</v>
      </c>
      <c r="D373" s="38">
        <v>3</v>
      </c>
      <c r="E373" s="100" t="s">
        <v>794</v>
      </c>
      <c r="F373" s="38">
        <v>1</v>
      </c>
      <c r="G373" s="16">
        <v>41365</v>
      </c>
      <c r="H373" s="16" t="s">
        <v>22</v>
      </c>
      <c r="I373" s="38">
        <v>1</v>
      </c>
      <c r="J373" s="27">
        <v>16</v>
      </c>
      <c r="K373" s="27">
        <v>10</v>
      </c>
      <c r="L373" s="27">
        <v>6</v>
      </c>
      <c r="M373" s="36">
        <f t="shared" si="49"/>
        <v>2351</v>
      </c>
      <c r="N373" s="37">
        <f t="shared" si="50"/>
        <v>100</v>
      </c>
    </row>
    <row r="374" spans="1:14" ht="26.4" x14ac:dyDescent="0.3">
      <c r="A374" s="12">
        <v>292</v>
      </c>
      <c r="B374" s="38" t="s">
        <v>795</v>
      </c>
      <c r="C374" s="38">
        <v>2458</v>
      </c>
      <c r="D374" s="38">
        <v>3</v>
      </c>
      <c r="E374" s="100" t="s">
        <v>796</v>
      </c>
      <c r="F374" s="38">
        <v>0</v>
      </c>
      <c r="G374" s="16" t="s">
        <v>787</v>
      </c>
      <c r="H374" s="16" t="s">
        <v>22</v>
      </c>
      <c r="I374" s="38">
        <v>1</v>
      </c>
      <c r="J374" s="27" t="s">
        <v>128</v>
      </c>
      <c r="K374" s="27" t="s">
        <v>39</v>
      </c>
      <c r="L374" s="27" t="s">
        <v>129</v>
      </c>
      <c r="M374" s="36">
        <f t="shared" si="49"/>
        <v>0</v>
      </c>
      <c r="N374" s="37">
        <f t="shared" si="50"/>
        <v>0</v>
      </c>
    </row>
    <row r="375" spans="1:14" ht="26.4" x14ac:dyDescent="0.3">
      <c r="A375" s="12">
        <v>293</v>
      </c>
      <c r="B375" s="38" t="s">
        <v>797</v>
      </c>
      <c r="C375" s="38">
        <v>3544</v>
      </c>
      <c r="D375" s="38">
        <v>3</v>
      </c>
      <c r="E375" s="100" t="s">
        <v>798</v>
      </c>
      <c r="F375" s="38">
        <v>0</v>
      </c>
      <c r="G375" s="16" t="s">
        <v>787</v>
      </c>
      <c r="H375" s="16" t="s">
        <v>22</v>
      </c>
      <c r="I375" s="38">
        <v>1</v>
      </c>
      <c r="J375" s="27" t="s">
        <v>243</v>
      </c>
      <c r="K375" s="27" t="s">
        <v>39</v>
      </c>
      <c r="L375" s="27" t="s">
        <v>661</v>
      </c>
      <c r="M375" s="36">
        <f t="shared" si="49"/>
        <v>0</v>
      </c>
      <c r="N375" s="37">
        <f t="shared" si="50"/>
        <v>0</v>
      </c>
    </row>
    <row r="376" spans="1:14" x14ac:dyDescent="0.3">
      <c r="A376" s="12">
        <v>294</v>
      </c>
      <c r="B376" s="38" t="s">
        <v>799</v>
      </c>
      <c r="C376" s="38">
        <v>2376</v>
      </c>
      <c r="D376" s="38">
        <v>3</v>
      </c>
      <c r="E376" s="100" t="s">
        <v>800</v>
      </c>
      <c r="F376" s="38">
        <v>1</v>
      </c>
      <c r="G376" s="16">
        <v>41365</v>
      </c>
      <c r="H376" s="16" t="s">
        <v>22</v>
      </c>
      <c r="I376" s="38">
        <v>1</v>
      </c>
      <c r="J376" s="27">
        <v>25</v>
      </c>
      <c r="K376" s="27">
        <v>18</v>
      </c>
      <c r="L376" s="27">
        <v>7</v>
      </c>
      <c r="M376" s="36">
        <f t="shared" si="49"/>
        <v>2376</v>
      </c>
      <c r="N376" s="37">
        <f t="shared" si="50"/>
        <v>100</v>
      </c>
    </row>
    <row r="377" spans="1:14" ht="26.4" x14ac:dyDescent="0.3">
      <c r="A377" s="12">
        <v>295</v>
      </c>
      <c r="B377" s="38" t="s">
        <v>801</v>
      </c>
      <c r="C377" s="38">
        <v>599</v>
      </c>
      <c r="D377" s="38">
        <v>3</v>
      </c>
      <c r="E377" s="100" t="s">
        <v>802</v>
      </c>
      <c r="F377" s="38">
        <v>0</v>
      </c>
      <c r="G377" s="16" t="s">
        <v>787</v>
      </c>
      <c r="H377" s="16" t="s">
        <v>22</v>
      </c>
      <c r="I377" s="38">
        <v>1</v>
      </c>
      <c r="J377" s="27" t="s">
        <v>128</v>
      </c>
      <c r="K377" s="27" t="s">
        <v>39</v>
      </c>
      <c r="L377" s="27" t="s">
        <v>129</v>
      </c>
      <c r="M377" s="36">
        <f t="shared" si="49"/>
        <v>0</v>
      </c>
      <c r="N377" s="37">
        <f t="shared" si="50"/>
        <v>0</v>
      </c>
    </row>
    <row r="378" spans="1:14" x14ac:dyDescent="0.3">
      <c r="A378" s="12">
        <v>296</v>
      </c>
      <c r="B378" s="38" t="s">
        <v>803</v>
      </c>
      <c r="C378" s="38">
        <v>2496</v>
      </c>
      <c r="D378" s="38">
        <v>3</v>
      </c>
      <c r="E378" s="100" t="s">
        <v>804</v>
      </c>
      <c r="F378" s="38">
        <v>1</v>
      </c>
      <c r="G378" s="16">
        <v>41365</v>
      </c>
      <c r="H378" s="16" t="s">
        <v>22</v>
      </c>
      <c r="I378" s="38">
        <v>1</v>
      </c>
      <c r="J378" s="27">
        <v>30</v>
      </c>
      <c r="K378" s="27">
        <v>23</v>
      </c>
      <c r="L378" s="27">
        <v>7</v>
      </c>
      <c r="M378" s="36">
        <f t="shared" si="49"/>
        <v>2496</v>
      </c>
      <c r="N378" s="37">
        <f t="shared" si="50"/>
        <v>100</v>
      </c>
    </row>
    <row r="379" spans="1:14" ht="26.4" x14ac:dyDescent="0.3">
      <c r="A379" s="12">
        <v>297</v>
      </c>
      <c r="B379" s="38" t="s">
        <v>805</v>
      </c>
      <c r="C379" s="38">
        <v>2448</v>
      </c>
      <c r="D379" s="38">
        <v>3</v>
      </c>
      <c r="E379" s="100" t="s">
        <v>806</v>
      </c>
      <c r="F379" s="38">
        <v>0</v>
      </c>
      <c r="G379" s="16" t="s">
        <v>787</v>
      </c>
      <c r="H379" s="16" t="s">
        <v>22</v>
      </c>
      <c r="I379" s="38">
        <v>1</v>
      </c>
      <c r="J379" s="27" t="s">
        <v>430</v>
      </c>
      <c r="K379" s="27" t="s">
        <v>39</v>
      </c>
      <c r="L379" s="27" t="s">
        <v>807</v>
      </c>
      <c r="M379" s="36">
        <f t="shared" si="49"/>
        <v>0</v>
      </c>
      <c r="N379" s="37">
        <f t="shared" si="50"/>
        <v>0</v>
      </c>
    </row>
    <row r="380" spans="1:14" ht="26.4" x14ac:dyDescent="0.3">
      <c r="A380" s="12">
        <v>298</v>
      </c>
      <c r="B380" s="38" t="s">
        <v>808</v>
      </c>
      <c r="C380" s="38">
        <v>2381</v>
      </c>
      <c r="D380" s="38">
        <v>3</v>
      </c>
      <c r="E380" s="100" t="s">
        <v>809</v>
      </c>
      <c r="F380" s="38">
        <v>0</v>
      </c>
      <c r="G380" s="16" t="s">
        <v>787</v>
      </c>
      <c r="H380" s="16" t="s">
        <v>22</v>
      </c>
      <c r="I380" s="38">
        <v>1</v>
      </c>
      <c r="J380" s="27" t="s">
        <v>243</v>
      </c>
      <c r="K380" s="27" t="s">
        <v>39</v>
      </c>
      <c r="L380" s="27" t="s">
        <v>661</v>
      </c>
      <c r="M380" s="36">
        <f t="shared" si="49"/>
        <v>0</v>
      </c>
      <c r="N380" s="37">
        <f t="shared" si="50"/>
        <v>0</v>
      </c>
    </row>
    <row r="381" spans="1:14" ht="26.4" x14ac:dyDescent="0.3">
      <c r="A381" s="12">
        <v>299</v>
      </c>
      <c r="B381" s="38" t="s">
        <v>810</v>
      </c>
      <c r="C381" s="38">
        <v>911</v>
      </c>
      <c r="D381" s="38">
        <v>3</v>
      </c>
      <c r="E381" s="100" t="s">
        <v>811</v>
      </c>
      <c r="F381" s="38">
        <v>0</v>
      </c>
      <c r="G381" s="16" t="s">
        <v>787</v>
      </c>
      <c r="H381" s="16" t="s">
        <v>22</v>
      </c>
      <c r="I381" s="38">
        <v>1</v>
      </c>
      <c r="J381" s="27" t="s">
        <v>61</v>
      </c>
      <c r="K381" s="27" t="s">
        <v>430</v>
      </c>
      <c r="L381" s="27" t="s">
        <v>129</v>
      </c>
      <c r="M381" s="36">
        <f t="shared" si="49"/>
        <v>0</v>
      </c>
      <c r="N381" s="37">
        <f t="shared" si="50"/>
        <v>0</v>
      </c>
    </row>
    <row r="382" spans="1:14" ht="26.4" x14ac:dyDescent="0.3">
      <c r="A382" s="12">
        <v>300</v>
      </c>
      <c r="B382" s="38" t="s">
        <v>812</v>
      </c>
      <c r="C382" s="38">
        <v>444</v>
      </c>
      <c r="D382" s="38">
        <v>3</v>
      </c>
      <c r="E382" s="100" t="s">
        <v>813</v>
      </c>
      <c r="F382" s="38">
        <v>0</v>
      </c>
      <c r="G382" s="16" t="s">
        <v>787</v>
      </c>
      <c r="H382" s="16" t="s">
        <v>22</v>
      </c>
      <c r="I382" s="38">
        <v>1</v>
      </c>
      <c r="J382" s="27" t="s">
        <v>61</v>
      </c>
      <c r="K382" s="27" t="s">
        <v>430</v>
      </c>
      <c r="L382" s="27" t="s">
        <v>129</v>
      </c>
      <c r="M382" s="36">
        <f t="shared" si="49"/>
        <v>0</v>
      </c>
      <c r="N382" s="37">
        <f t="shared" si="50"/>
        <v>0</v>
      </c>
    </row>
    <row r="383" spans="1:14" ht="26.4" x14ac:dyDescent="0.3">
      <c r="A383" s="12">
        <v>301</v>
      </c>
      <c r="B383" s="38" t="s">
        <v>814</v>
      </c>
      <c r="C383" s="38">
        <v>1938</v>
      </c>
      <c r="D383" s="38">
        <v>3</v>
      </c>
      <c r="E383" s="100" t="s">
        <v>815</v>
      </c>
      <c r="F383" s="38">
        <v>0</v>
      </c>
      <c r="G383" s="16" t="s">
        <v>787</v>
      </c>
      <c r="H383" s="16" t="s">
        <v>22</v>
      </c>
      <c r="I383" s="38">
        <v>1</v>
      </c>
      <c r="J383" s="27">
        <v>15</v>
      </c>
      <c r="K383" s="27">
        <v>10</v>
      </c>
      <c r="L383" s="27">
        <v>5</v>
      </c>
      <c r="M383" s="36">
        <f t="shared" si="49"/>
        <v>0</v>
      </c>
      <c r="N383" s="37">
        <f t="shared" si="50"/>
        <v>0</v>
      </c>
    </row>
    <row r="384" spans="1:14" x14ac:dyDescent="0.3">
      <c r="A384" s="12">
        <v>302</v>
      </c>
      <c r="B384" s="38" t="s">
        <v>816</v>
      </c>
      <c r="C384" s="38">
        <v>10530</v>
      </c>
      <c r="D384" s="38">
        <v>3</v>
      </c>
      <c r="E384" s="100" t="s">
        <v>817</v>
      </c>
      <c r="F384" s="38">
        <v>1</v>
      </c>
      <c r="G384" s="16">
        <v>41365</v>
      </c>
      <c r="H384" s="16" t="s">
        <v>22</v>
      </c>
      <c r="I384" s="38">
        <v>1</v>
      </c>
      <c r="J384" s="27">
        <v>15</v>
      </c>
      <c r="K384" s="27">
        <v>10</v>
      </c>
      <c r="L384" s="27">
        <v>5</v>
      </c>
      <c r="M384" s="36">
        <f t="shared" si="49"/>
        <v>5000</v>
      </c>
      <c r="N384" s="21">
        <f t="shared" si="50"/>
        <v>47.483380816714146</v>
      </c>
    </row>
    <row r="385" spans="1:14" x14ac:dyDescent="0.3">
      <c r="A385" s="12">
        <v>303</v>
      </c>
      <c r="B385" s="38" t="s">
        <v>818</v>
      </c>
      <c r="C385" s="38">
        <v>2368</v>
      </c>
      <c r="D385" s="38">
        <v>3</v>
      </c>
      <c r="E385" s="100" t="s">
        <v>819</v>
      </c>
      <c r="F385" s="38">
        <v>1</v>
      </c>
      <c r="G385" s="16">
        <v>41365</v>
      </c>
      <c r="H385" s="16" t="s">
        <v>22</v>
      </c>
      <c r="I385" s="38">
        <v>1</v>
      </c>
      <c r="J385" s="27">
        <v>15</v>
      </c>
      <c r="K385" s="27">
        <v>10</v>
      </c>
      <c r="L385" s="27">
        <v>5</v>
      </c>
      <c r="M385" s="36">
        <f t="shared" si="49"/>
        <v>2368</v>
      </c>
      <c r="N385" s="37">
        <f t="shared" si="50"/>
        <v>100</v>
      </c>
    </row>
    <row r="386" spans="1:14" ht="26.4" x14ac:dyDescent="0.3">
      <c r="A386" s="12">
        <v>304</v>
      </c>
      <c r="B386" s="38" t="s">
        <v>820</v>
      </c>
      <c r="C386" s="38">
        <v>711</v>
      </c>
      <c r="D386" s="38">
        <v>3</v>
      </c>
      <c r="E386" s="100" t="s">
        <v>821</v>
      </c>
      <c r="F386" s="38">
        <v>0</v>
      </c>
      <c r="G386" s="16" t="s">
        <v>787</v>
      </c>
      <c r="H386" s="16" t="s">
        <v>22</v>
      </c>
      <c r="I386" s="38">
        <v>1</v>
      </c>
      <c r="J386" s="27">
        <v>15</v>
      </c>
      <c r="K386" s="27">
        <v>10</v>
      </c>
      <c r="L386" s="27">
        <v>5</v>
      </c>
      <c r="M386" s="36">
        <f t="shared" si="49"/>
        <v>0</v>
      </c>
      <c r="N386" s="21">
        <f t="shared" si="50"/>
        <v>0</v>
      </c>
    </row>
    <row r="387" spans="1:14" ht="26.4" x14ac:dyDescent="0.3">
      <c r="A387" s="12">
        <v>305</v>
      </c>
      <c r="B387" s="38" t="s">
        <v>822</v>
      </c>
      <c r="C387" s="38">
        <v>2034</v>
      </c>
      <c r="D387" s="38">
        <v>3</v>
      </c>
      <c r="E387" s="100" t="s">
        <v>823</v>
      </c>
      <c r="F387" s="38">
        <v>0</v>
      </c>
      <c r="G387" s="16" t="s">
        <v>787</v>
      </c>
      <c r="H387" s="16" t="s">
        <v>22</v>
      </c>
      <c r="I387" s="38">
        <v>1</v>
      </c>
      <c r="J387" s="27" t="s">
        <v>824</v>
      </c>
      <c r="K387" s="27" t="s">
        <v>260</v>
      </c>
      <c r="L387" s="27" t="s">
        <v>129</v>
      </c>
      <c r="M387" s="36">
        <f t="shared" si="49"/>
        <v>0</v>
      </c>
      <c r="N387" s="37">
        <f t="shared" si="50"/>
        <v>0</v>
      </c>
    </row>
    <row r="388" spans="1:14" x14ac:dyDescent="0.3">
      <c r="A388" s="12">
        <v>306</v>
      </c>
      <c r="B388" s="38" t="s">
        <v>825</v>
      </c>
      <c r="C388" s="38">
        <v>2679</v>
      </c>
      <c r="D388" s="38">
        <v>3</v>
      </c>
      <c r="E388" s="100" t="s">
        <v>826</v>
      </c>
      <c r="F388" s="38">
        <v>1</v>
      </c>
      <c r="G388" s="16">
        <v>41365</v>
      </c>
      <c r="H388" s="16" t="s">
        <v>22</v>
      </c>
      <c r="I388" s="38">
        <v>1</v>
      </c>
      <c r="J388" s="27">
        <v>15</v>
      </c>
      <c r="K388" s="27">
        <v>10</v>
      </c>
      <c r="L388" s="27">
        <v>5</v>
      </c>
      <c r="M388" s="36">
        <f t="shared" si="49"/>
        <v>2679</v>
      </c>
      <c r="N388" s="37">
        <f t="shared" si="50"/>
        <v>100</v>
      </c>
    </row>
    <row r="389" spans="1:14" ht="26.4" x14ac:dyDescent="0.3">
      <c r="A389" s="12">
        <v>307</v>
      </c>
      <c r="B389" s="38" t="s">
        <v>827</v>
      </c>
      <c r="C389" s="90">
        <v>8969</v>
      </c>
      <c r="D389" s="38">
        <v>3</v>
      </c>
      <c r="E389" s="100" t="s">
        <v>828</v>
      </c>
      <c r="F389" s="38">
        <v>0</v>
      </c>
      <c r="G389" s="16" t="s">
        <v>787</v>
      </c>
      <c r="H389" s="16" t="s">
        <v>22</v>
      </c>
      <c r="I389" s="38">
        <v>1</v>
      </c>
      <c r="J389" s="27" t="s">
        <v>41</v>
      </c>
      <c r="K389" s="27" t="s">
        <v>39</v>
      </c>
      <c r="L389" s="27" t="s">
        <v>829</v>
      </c>
      <c r="M389" s="36">
        <f t="shared" si="49"/>
        <v>0</v>
      </c>
      <c r="N389" s="115">
        <f t="shared" si="50"/>
        <v>0</v>
      </c>
    </row>
    <row r="390" spans="1:14" x14ac:dyDescent="0.3">
      <c r="A390" s="12">
        <v>308</v>
      </c>
      <c r="B390" s="38" t="s">
        <v>827</v>
      </c>
      <c r="C390" s="90"/>
      <c r="D390" s="38">
        <v>0</v>
      </c>
      <c r="E390" s="100" t="s">
        <v>830</v>
      </c>
      <c r="F390" s="38">
        <v>0</v>
      </c>
      <c r="G390" s="38" t="s">
        <v>17</v>
      </c>
      <c r="H390" s="38" t="s">
        <v>17</v>
      </c>
      <c r="I390" s="38" t="s">
        <v>17</v>
      </c>
      <c r="J390" s="27"/>
      <c r="K390" s="27"/>
      <c r="L390" s="27"/>
      <c r="M390" s="36">
        <f t="shared" si="49"/>
        <v>0</v>
      </c>
      <c r="N390" s="115"/>
    </row>
    <row r="391" spans="1:14" x14ac:dyDescent="0.3">
      <c r="A391" s="12">
        <v>309</v>
      </c>
      <c r="B391" s="38" t="s">
        <v>831</v>
      </c>
      <c r="C391" s="38">
        <v>3159</v>
      </c>
      <c r="D391" s="38">
        <v>3</v>
      </c>
      <c r="E391" s="100" t="s">
        <v>832</v>
      </c>
      <c r="F391" s="38">
        <v>1</v>
      </c>
      <c r="G391" s="16">
        <v>41365</v>
      </c>
      <c r="H391" s="16" t="s">
        <v>22</v>
      </c>
      <c r="I391" s="38">
        <v>1</v>
      </c>
      <c r="J391" s="27">
        <v>12</v>
      </c>
      <c r="K391" s="27">
        <v>10</v>
      </c>
      <c r="L391" s="27">
        <v>2</v>
      </c>
      <c r="M391" s="36">
        <f t="shared" si="49"/>
        <v>3159</v>
      </c>
      <c r="N391" s="37">
        <f t="shared" si="50"/>
        <v>100</v>
      </c>
    </row>
    <row r="392" spans="1:14" ht="79.2" x14ac:dyDescent="0.3">
      <c r="A392" s="12">
        <v>310</v>
      </c>
      <c r="B392" s="38" t="s">
        <v>833</v>
      </c>
      <c r="C392" s="38">
        <v>3529</v>
      </c>
      <c r="D392" s="38">
        <v>3</v>
      </c>
      <c r="E392" s="100" t="s">
        <v>834</v>
      </c>
      <c r="F392" s="38">
        <v>0</v>
      </c>
      <c r="G392" s="16" t="s">
        <v>835</v>
      </c>
      <c r="H392" s="16" t="s">
        <v>22</v>
      </c>
      <c r="I392" s="38">
        <v>1</v>
      </c>
      <c r="J392" s="27" t="s">
        <v>41</v>
      </c>
      <c r="K392" s="27" t="s">
        <v>39</v>
      </c>
      <c r="L392" s="27" t="s">
        <v>829</v>
      </c>
      <c r="M392" s="36">
        <f t="shared" si="49"/>
        <v>0</v>
      </c>
      <c r="N392" s="37">
        <f t="shared" si="50"/>
        <v>0</v>
      </c>
    </row>
    <row r="393" spans="1:14" ht="15" thickBot="1" x14ac:dyDescent="0.35">
      <c r="A393" s="12">
        <v>311</v>
      </c>
      <c r="B393" s="44" t="s">
        <v>836</v>
      </c>
      <c r="C393" s="44">
        <v>8332</v>
      </c>
      <c r="D393" s="38">
        <v>3</v>
      </c>
      <c r="E393" s="44" t="s">
        <v>837</v>
      </c>
      <c r="F393" s="44">
        <v>1</v>
      </c>
      <c r="G393" s="42">
        <v>41365</v>
      </c>
      <c r="H393" s="16" t="s">
        <v>22</v>
      </c>
      <c r="I393" s="44">
        <v>1</v>
      </c>
      <c r="J393" s="28">
        <v>12</v>
      </c>
      <c r="K393" s="28">
        <v>10</v>
      </c>
      <c r="L393" s="28">
        <v>2</v>
      </c>
      <c r="M393" s="34">
        <f t="shared" si="49"/>
        <v>5000</v>
      </c>
      <c r="N393" s="116">
        <f t="shared" si="50"/>
        <v>60.009601536245803</v>
      </c>
    </row>
    <row r="394" spans="1:14" x14ac:dyDescent="0.3">
      <c r="A394" s="8"/>
      <c r="B394" s="9" t="s">
        <v>838</v>
      </c>
      <c r="C394" s="18"/>
      <c r="D394" s="18"/>
      <c r="E394" s="18"/>
      <c r="F394" s="18"/>
      <c r="G394" s="19"/>
      <c r="H394" s="19"/>
      <c r="I394" s="18"/>
      <c r="J394" s="29"/>
      <c r="K394" s="29"/>
      <c r="L394" s="29"/>
      <c r="M394" s="10"/>
      <c r="N394" s="11"/>
    </row>
    <row r="395" spans="1:14" x14ac:dyDescent="0.3">
      <c r="A395" s="12"/>
      <c r="B395" s="13">
        <f>C395</f>
        <v>24604</v>
      </c>
      <c r="C395" s="13">
        <f>SUM(C396:C410)</f>
        <v>24604</v>
      </c>
      <c r="D395" s="13"/>
      <c r="E395" s="13"/>
      <c r="F395" s="13">
        <f>SUM(F396:F410)</f>
        <v>21</v>
      </c>
      <c r="G395" s="50"/>
      <c r="H395" s="50"/>
      <c r="I395" s="13"/>
      <c r="J395" s="26">
        <f>SUM(J396:J410)</f>
        <v>919.7</v>
      </c>
      <c r="K395" s="26">
        <f>SUM(K396:K410)</f>
        <v>502.1</v>
      </c>
      <c r="L395" s="26">
        <f>SUM(L396:L410)</f>
        <v>502.1</v>
      </c>
      <c r="M395" s="14">
        <f>SUM(M396:M410)</f>
        <v>23259</v>
      </c>
      <c r="N395" s="15">
        <f t="shared" ref="N395:N410" si="51">M395/C395*100</f>
        <v>94.533409201755816</v>
      </c>
    </row>
    <row r="396" spans="1:14" x14ac:dyDescent="0.3">
      <c r="A396" s="12">
        <v>312</v>
      </c>
      <c r="B396" s="38" t="s">
        <v>839</v>
      </c>
      <c r="C396" s="38">
        <v>2748</v>
      </c>
      <c r="D396" s="38">
        <v>3</v>
      </c>
      <c r="E396" s="38" t="s">
        <v>840</v>
      </c>
      <c r="F396" s="38">
        <v>1</v>
      </c>
      <c r="G396" s="16">
        <v>41963</v>
      </c>
      <c r="H396" s="16" t="s">
        <v>22</v>
      </c>
      <c r="I396" s="38">
        <v>1</v>
      </c>
      <c r="J396" s="27">
        <v>12</v>
      </c>
      <c r="K396" s="27">
        <v>12</v>
      </c>
      <c r="L396" s="27">
        <v>12</v>
      </c>
      <c r="M396" s="36">
        <f t="shared" ref="M396:M410" si="52">IF(F396*5000&gt;C396,C396,F396*5000)</f>
        <v>2748</v>
      </c>
      <c r="N396" s="37">
        <f t="shared" si="51"/>
        <v>100</v>
      </c>
    </row>
    <row r="397" spans="1:14" ht="79.2" x14ac:dyDescent="0.3">
      <c r="A397" s="12">
        <v>313</v>
      </c>
      <c r="B397" s="38" t="s">
        <v>841</v>
      </c>
      <c r="C397" s="46">
        <v>2957</v>
      </c>
      <c r="D397" s="38">
        <v>3</v>
      </c>
      <c r="E397" s="38" t="s">
        <v>842</v>
      </c>
      <c r="F397" s="38">
        <v>2</v>
      </c>
      <c r="G397" s="16" t="s">
        <v>843</v>
      </c>
      <c r="H397" s="16" t="s">
        <v>22</v>
      </c>
      <c r="I397" s="38">
        <v>1</v>
      </c>
      <c r="J397" s="27">
        <v>84</v>
      </c>
      <c r="K397" s="27">
        <v>84</v>
      </c>
      <c r="L397" s="27">
        <v>84</v>
      </c>
      <c r="M397" s="81">
        <f t="shared" si="52"/>
        <v>2957</v>
      </c>
      <c r="N397" s="117">
        <f t="shared" si="51"/>
        <v>100</v>
      </c>
    </row>
    <row r="398" spans="1:14" x14ac:dyDescent="0.3">
      <c r="A398" s="12">
        <v>314</v>
      </c>
      <c r="B398" s="38" t="s">
        <v>844</v>
      </c>
      <c r="C398" s="38">
        <v>3735</v>
      </c>
      <c r="D398" s="38">
        <v>1</v>
      </c>
      <c r="E398" s="38" t="s">
        <v>845</v>
      </c>
      <c r="F398" s="38">
        <v>8</v>
      </c>
      <c r="G398" s="16">
        <v>41880</v>
      </c>
      <c r="H398" s="16" t="s">
        <v>26</v>
      </c>
      <c r="I398" s="38">
        <v>1</v>
      </c>
      <c r="J398" s="27">
        <v>499.6</v>
      </c>
      <c r="K398" s="27">
        <v>82</v>
      </c>
      <c r="L398" s="27">
        <v>82</v>
      </c>
      <c r="M398" s="36">
        <f t="shared" si="52"/>
        <v>3735</v>
      </c>
      <c r="N398" s="37">
        <f t="shared" si="51"/>
        <v>100</v>
      </c>
    </row>
    <row r="399" spans="1:14" x14ac:dyDescent="0.3">
      <c r="A399" s="12">
        <v>315</v>
      </c>
      <c r="B399" s="38" t="s">
        <v>846</v>
      </c>
      <c r="C399" s="38">
        <v>1246</v>
      </c>
      <c r="D399" s="38">
        <v>3</v>
      </c>
      <c r="E399" s="38" t="s">
        <v>847</v>
      </c>
      <c r="F399" s="38">
        <v>1</v>
      </c>
      <c r="G399" s="16">
        <v>41955</v>
      </c>
      <c r="H399" s="16" t="s">
        <v>22</v>
      </c>
      <c r="I399" s="38">
        <v>1</v>
      </c>
      <c r="J399" s="27">
        <v>44.1</v>
      </c>
      <c r="K399" s="27">
        <v>44.1</v>
      </c>
      <c r="L399" s="27">
        <v>44.1</v>
      </c>
      <c r="M399" s="36">
        <f t="shared" si="52"/>
        <v>1246</v>
      </c>
      <c r="N399" s="37">
        <f t="shared" si="51"/>
        <v>100</v>
      </c>
    </row>
    <row r="400" spans="1:14" x14ac:dyDescent="0.3">
      <c r="A400" s="12">
        <v>316</v>
      </c>
      <c r="B400" s="38" t="s">
        <v>848</v>
      </c>
      <c r="C400" s="38">
        <v>1105</v>
      </c>
      <c r="D400" s="38">
        <v>3</v>
      </c>
      <c r="E400" s="38" t="s">
        <v>849</v>
      </c>
      <c r="F400" s="38">
        <v>1</v>
      </c>
      <c r="G400" s="16">
        <v>41956</v>
      </c>
      <c r="H400" s="16" t="s">
        <v>22</v>
      </c>
      <c r="I400" s="38">
        <v>1</v>
      </c>
      <c r="J400" s="27">
        <v>20</v>
      </c>
      <c r="K400" s="27">
        <v>20</v>
      </c>
      <c r="L400" s="27">
        <v>20</v>
      </c>
      <c r="M400" s="36">
        <f t="shared" si="52"/>
        <v>1105</v>
      </c>
      <c r="N400" s="37">
        <f t="shared" si="51"/>
        <v>100</v>
      </c>
    </row>
    <row r="401" spans="1:14" x14ac:dyDescent="0.3">
      <c r="A401" s="12">
        <v>317</v>
      </c>
      <c r="B401" s="38" t="s">
        <v>850</v>
      </c>
      <c r="C401" s="38">
        <v>1403</v>
      </c>
      <c r="D401" s="38">
        <v>3</v>
      </c>
      <c r="E401" s="38" t="s">
        <v>851</v>
      </c>
      <c r="F401" s="38">
        <v>1</v>
      </c>
      <c r="G401" s="16">
        <v>41956</v>
      </c>
      <c r="H401" s="16" t="s">
        <v>22</v>
      </c>
      <c r="I401" s="38">
        <v>1</v>
      </c>
      <c r="J401" s="27">
        <v>72</v>
      </c>
      <c r="K401" s="27">
        <v>72</v>
      </c>
      <c r="L401" s="27">
        <v>72</v>
      </c>
      <c r="M401" s="36">
        <f t="shared" si="52"/>
        <v>1403</v>
      </c>
      <c r="N401" s="37">
        <f t="shared" si="51"/>
        <v>100</v>
      </c>
    </row>
    <row r="402" spans="1:14" x14ac:dyDescent="0.3">
      <c r="A402" s="12">
        <v>318</v>
      </c>
      <c r="B402" s="38" t="s">
        <v>852</v>
      </c>
      <c r="C402" s="38">
        <v>1282</v>
      </c>
      <c r="D402" s="38">
        <v>3</v>
      </c>
      <c r="E402" s="38" t="s">
        <v>853</v>
      </c>
      <c r="F402" s="38">
        <v>1</v>
      </c>
      <c r="G402" s="16">
        <v>41955</v>
      </c>
      <c r="H402" s="16" t="s">
        <v>22</v>
      </c>
      <c r="I402" s="38">
        <v>1</v>
      </c>
      <c r="J402" s="27">
        <v>10</v>
      </c>
      <c r="K402" s="27">
        <v>10</v>
      </c>
      <c r="L402" s="27">
        <v>10</v>
      </c>
      <c r="M402" s="36">
        <f t="shared" si="52"/>
        <v>1282</v>
      </c>
      <c r="N402" s="37">
        <f t="shared" si="51"/>
        <v>100</v>
      </c>
    </row>
    <row r="403" spans="1:14" x14ac:dyDescent="0.3">
      <c r="A403" s="12">
        <v>319</v>
      </c>
      <c r="B403" s="38" t="s">
        <v>854</v>
      </c>
      <c r="C403" s="38">
        <v>946</v>
      </c>
      <c r="D403" s="38">
        <v>3</v>
      </c>
      <c r="E403" s="38" t="s">
        <v>855</v>
      </c>
      <c r="F403" s="38">
        <v>1</v>
      </c>
      <c r="G403" s="16">
        <v>41950</v>
      </c>
      <c r="H403" s="16" t="s">
        <v>22</v>
      </c>
      <c r="I403" s="38">
        <v>1</v>
      </c>
      <c r="J403" s="27">
        <v>50</v>
      </c>
      <c r="K403" s="27">
        <v>50</v>
      </c>
      <c r="L403" s="27">
        <v>50</v>
      </c>
      <c r="M403" s="36">
        <f t="shared" si="52"/>
        <v>946</v>
      </c>
      <c r="N403" s="37">
        <f t="shared" si="51"/>
        <v>100</v>
      </c>
    </row>
    <row r="404" spans="1:14" x14ac:dyDescent="0.3">
      <c r="A404" s="12">
        <v>320</v>
      </c>
      <c r="B404" s="38" t="s">
        <v>856</v>
      </c>
      <c r="C404" s="38">
        <v>1061</v>
      </c>
      <c r="D404" s="38">
        <v>3</v>
      </c>
      <c r="E404" s="38" t="s">
        <v>857</v>
      </c>
      <c r="F404" s="38">
        <v>1</v>
      </c>
      <c r="G404" s="16">
        <v>41950</v>
      </c>
      <c r="H404" s="16" t="s">
        <v>22</v>
      </c>
      <c r="I404" s="38">
        <v>1</v>
      </c>
      <c r="J404" s="27">
        <v>16</v>
      </c>
      <c r="K404" s="27">
        <v>16</v>
      </c>
      <c r="L404" s="27">
        <v>16</v>
      </c>
      <c r="M404" s="36">
        <f t="shared" si="52"/>
        <v>1061</v>
      </c>
      <c r="N404" s="37">
        <f t="shared" si="51"/>
        <v>100</v>
      </c>
    </row>
    <row r="405" spans="1:14" x14ac:dyDescent="0.3">
      <c r="A405" s="12">
        <v>321</v>
      </c>
      <c r="B405" s="38" t="s">
        <v>858</v>
      </c>
      <c r="C405" s="38">
        <v>725</v>
      </c>
      <c r="D405" s="38">
        <v>0</v>
      </c>
      <c r="E405" s="38" t="s">
        <v>17</v>
      </c>
      <c r="F405" s="38">
        <v>0</v>
      </c>
      <c r="G405" s="38" t="s">
        <v>17</v>
      </c>
      <c r="H405" s="38" t="s">
        <v>17</v>
      </c>
      <c r="I405" s="38" t="s">
        <v>17</v>
      </c>
      <c r="J405" s="27" t="s">
        <v>17</v>
      </c>
      <c r="K405" s="27" t="s">
        <v>17</v>
      </c>
      <c r="L405" s="27" t="s">
        <v>17</v>
      </c>
      <c r="M405" s="36">
        <f t="shared" si="52"/>
        <v>0</v>
      </c>
      <c r="N405" s="37">
        <f t="shared" si="51"/>
        <v>0</v>
      </c>
    </row>
    <row r="406" spans="1:14" x14ac:dyDescent="0.3">
      <c r="A406" s="12">
        <v>322</v>
      </c>
      <c r="B406" s="38" t="s">
        <v>859</v>
      </c>
      <c r="C406" s="38">
        <v>1412</v>
      </c>
      <c r="D406" s="38">
        <v>3</v>
      </c>
      <c r="E406" s="38" t="s">
        <v>860</v>
      </c>
      <c r="F406" s="38">
        <v>1</v>
      </c>
      <c r="G406" s="16">
        <v>41967</v>
      </c>
      <c r="H406" s="16" t="s">
        <v>22</v>
      </c>
      <c r="I406" s="38">
        <v>1</v>
      </c>
      <c r="J406" s="27">
        <v>12</v>
      </c>
      <c r="K406" s="27">
        <v>12</v>
      </c>
      <c r="L406" s="27">
        <v>12</v>
      </c>
      <c r="M406" s="36">
        <f t="shared" si="52"/>
        <v>1412</v>
      </c>
      <c r="N406" s="37">
        <f t="shared" si="51"/>
        <v>100</v>
      </c>
    </row>
    <row r="407" spans="1:14" x14ac:dyDescent="0.3">
      <c r="A407" s="12">
        <v>323</v>
      </c>
      <c r="B407" s="38" t="s">
        <v>861</v>
      </c>
      <c r="C407" s="38">
        <v>2068</v>
      </c>
      <c r="D407" s="38">
        <v>3</v>
      </c>
      <c r="E407" s="38" t="s">
        <v>862</v>
      </c>
      <c r="F407" s="38">
        <v>1</v>
      </c>
      <c r="G407" s="16">
        <v>41953</v>
      </c>
      <c r="H407" s="16" t="s">
        <v>22</v>
      </c>
      <c r="I407" s="38">
        <v>1</v>
      </c>
      <c r="J407" s="27">
        <v>50</v>
      </c>
      <c r="K407" s="27">
        <v>50</v>
      </c>
      <c r="L407" s="27">
        <v>50</v>
      </c>
      <c r="M407" s="36">
        <f t="shared" si="52"/>
        <v>2068</v>
      </c>
      <c r="N407" s="37">
        <f t="shared" si="51"/>
        <v>100</v>
      </c>
    </row>
    <row r="408" spans="1:14" x14ac:dyDescent="0.3">
      <c r="A408" s="12">
        <v>324</v>
      </c>
      <c r="B408" s="38" t="s">
        <v>863</v>
      </c>
      <c r="C408" s="38">
        <v>927</v>
      </c>
      <c r="D408" s="38">
        <v>3</v>
      </c>
      <c r="E408" s="38" t="s">
        <v>864</v>
      </c>
      <c r="F408" s="38">
        <v>1</v>
      </c>
      <c r="G408" s="16">
        <v>41955</v>
      </c>
      <c r="H408" s="16" t="s">
        <v>22</v>
      </c>
      <c r="I408" s="38">
        <v>1</v>
      </c>
      <c r="J408" s="27">
        <v>12</v>
      </c>
      <c r="K408" s="27">
        <v>12</v>
      </c>
      <c r="L408" s="27">
        <v>12</v>
      </c>
      <c r="M408" s="36">
        <f t="shared" si="52"/>
        <v>927</v>
      </c>
      <c r="N408" s="37">
        <f t="shared" si="51"/>
        <v>100</v>
      </c>
    </row>
    <row r="409" spans="1:14" x14ac:dyDescent="0.3">
      <c r="A409" s="12">
        <v>325</v>
      </c>
      <c r="B409" s="38" t="s">
        <v>865</v>
      </c>
      <c r="C409" s="38">
        <v>620</v>
      </c>
      <c r="D409" s="38">
        <v>0</v>
      </c>
      <c r="E409" s="38" t="s">
        <v>17</v>
      </c>
      <c r="F409" s="38">
        <v>0</v>
      </c>
      <c r="G409" s="38" t="s">
        <v>17</v>
      </c>
      <c r="H409" s="38" t="s">
        <v>17</v>
      </c>
      <c r="I409" s="38" t="s">
        <v>17</v>
      </c>
      <c r="J409" s="27" t="s">
        <v>17</v>
      </c>
      <c r="K409" s="27" t="s">
        <v>17</v>
      </c>
      <c r="L409" s="27" t="s">
        <v>17</v>
      </c>
      <c r="M409" s="36">
        <f t="shared" si="52"/>
        <v>0</v>
      </c>
      <c r="N409" s="37">
        <f t="shared" si="51"/>
        <v>0</v>
      </c>
    </row>
    <row r="410" spans="1:14" ht="15" thickBot="1" x14ac:dyDescent="0.35">
      <c r="A410" s="12">
        <v>326</v>
      </c>
      <c r="B410" s="44" t="s">
        <v>866</v>
      </c>
      <c r="C410" s="44">
        <v>2369</v>
      </c>
      <c r="D410" s="38">
        <v>3</v>
      </c>
      <c r="E410" s="44" t="s">
        <v>867</v>
      </c>
      <c r="F410" s="44">
        <v>1</v>
      </c>
      <c r="G410" s="42">
        <v>41954</v>
      </c>
      <c r="H410" s="16" t="s">
        <v>22</v>
      </c>
      <c r="I410" s="44">
        <v>1</v>
      </c>
      <c r="J410" s="30">
        <v>38</v>
      </c>
      <c r="K410" s="30">
        <v>38</v>
      </c>
      <c r="L410" s="30">
        <v>38</v>
      </c>
      <c r="M410" s="34">
        <f t="shared" si="52"/>
        <v>2369</v>
      </c>
      <c r="N410" s="35">
        <f t="shared" si="51"/>
        <v>100</v>
      </c>
    </row>
    <row r="411" spans="1:14" x14ac:dyDescent="0.3">
      <c r="A411" s="8"/>
      <c r="B411" s="9" t="s">
        <v>868</v>
      </c>
      <c r="C411" s="18"/>
      <c r="D411" s="18"/>
      <c r="E411" s="18"/>
      <c r="F411" s="18"/>
      <c r="G411" s="19"/>
      <c r="H411" s="19"/>
      <c r="I411" s="18"/>
      <c r="J411" s="29"/>
      <c r="K411" s="29"/>
      <c r="L411" s="29"/>
      <c r="M411" s="10"/>
      <c r="N411" s="11"/>
    </row>
    <row r="412" spans="1:14" x14ac:dyDescent="0.3">
      <c r="A412" s="12"/>
      <c r="B412" s="13">
        <f>C412</f>
        <v>16165</v>
      </c>
      <c r="C412" s="13">
        <f>SUM(C413:C423)</f>
        <v>16165</v>
      </c>
      <c r="D412" s="38"/>
      <c r="E412" s="38"/>
      <c r="F412" s="13">
        <f>SUM(F413:F423)</f>
        <v>18</v>
      </c>
      <c r="G412" s="16"/>
      <c r="H412" s="16"/>
      <c r="I412" s="38"/>
      <c r="J412" s="72">
        <f>J413+J414+J415+J416+J417+J418+J419+J420+J421+J422+J423</f>
        <v>609.72</v>
      </c>
      <c r="K412" s="72">
        <f>K413+K414+K415+K416+K417+K418+K419+K420+K421+K422+K423</f>
        <v>230.3</v>
      </c>
      <c r="L412" s="72">
        <f>L413+L414+L415+L416+L417+L418+L419+L420+L421+L422+L423</f>
        <v>165.48000000000002</v>
      </c>
      <c r="M412" s="14">
        <f>SUM(M413:M423)</f>
        <v>16165</v>
      </c>
      <c r="N412" s="67">
        <f t="shared" ref="N412:N423" si="53">M412/C412*100</f>
        <v>100</v>
      </c>
    </row>
    <row r="413" spans="1:14" x14ac:dyDescent="0.3">
      <c r="A413" s="12">
        <v>327</v>
      </c>
      <c r="B413" s="38" t="s">
        <v>869</v>
      </c>
      <c r="C413" s="38">
        <v>741</v>
      </c>
      <c r="D413" s="38">
        <v>3</v>
      </c>
      <c r="E413" s="38" t="s">
        <v>870</v>
      </c>
      <c r="F413" s="38">
        <v>1</v>
      </c>
      <c r="G413" s="16">
        <v>41928</v>
      </c>
      <c r="H413" s="16" t="s">
        <v>22</v>
      </c>
      <c r="I413" s="38">
        <v>1</v>
      </c>
      <c r="J413" s="76" t="s">
        <v>219</v>
      </c>
      <c r="K413" s="76" t="s">
        <v>39</v>
      </c>
      <c r="L413" s="76" t="s">
        <v>314</v>
      </c>
      <c r="M413" s="36">
        <f t="shared" ref="M413:M423" si="54">IF(F413*5000&gt;C413,C413,F413*5000)</f>
        <v>741</v>
      </c>
      <c r="N413" s="37">
        <f t="shared" si="53"/>
        <v>100</v>
      </c>
    </row>
    <row r="414" spans="1:14" x14ac:dyDescent="0.3">
      <c r="A414" s="12">
        <v>328</v>
      </c>
      <c r="B414" s="38" t="s">
        <v>871</v>
      </c>
      <c r="C414" s="46">
        <v>895</v>
      </c>
      <c r="D414" s="38">
        <v>3</v>
      </c>
      <c r="E414" s="46" t="s">
        <v>872</v>
      </c>
      <c r="F414" s="46">
        <v>1</v>
      </c>
      <c r="G414" s="79">
        <v>41913</v>
      </c>
      <c r="H414" s="16" t="s">
        <v>22</v>
      </c>
      <c r="I414" s="46">
        <v>1</v>
      </c>
      <c r="J414" s="76" t="s">
        <v>219</v>
      </c>
      <c r="K414" s="76" t="s">
        <v>39</v>
      </c>
      <c r="L414" s="76" t="s">
        <v>314</v>
      </c>
      <c r="M414" s="36">
        <f t="shared" si="54"/>
        <v>895</v>
      </c>
      <c r="N414" s="37">
        <f t="shared" si="53"/>
        <v>100</v>
      </c>
    </row>
    <row r="415" spans="1:14" x14ac:dyDescent="0.3">
      <c r="A415" s="12">
        <v>329</v>
      </c>
      <c r="B415" s="38" t="s">
        <v>873</v>
      </c>
      <c r="C415" s="38">
        <v>479</v>
      </c>
      <c r="D415" s="38">
        <v>3</v>
      </c>
      <c r="E415" s="38" t="s">
        <v>874</v>
      </c>
      <c r="F415" s="38">
        <v>1</v>
      </c>
      <c r="G415" s="16">
        <v>41915</v>
      </c>
      <c r="H415" s="16" t="s">
        <v>22</v>
      </c>
      <c r="I415" s="38">
        <v>1</v>
      </c>
      <c r="J415" s="76" t="s">
        <v>219</v>
      </c>
      <c r="K415" s="76" t="s">
        <v>39</v>
      </c>
      <c r="L415" s="76" t="s">
        <v>314</v>
      </c>
      <c r="M415" s="36">
        <f t="shared" si="54"/>
        <v>479</v>
      </c>
      <c r="N415" s="37">
        <f t="shared" si="53"/>
        <v>100</v>
      </c>
    </row>
    <row r="416" spans="1:14" x14ac:dyDescent="0.3">
      <c r="A416" s="12">
        <v>330</v>
      </c>
      <c r="B416" s="38" t="s">
        <v>875</v>
      </c>
      <c r="C416" s="38">
        <v>1981</v>
      </c>
      <c r="D416" s="38">
        <v>3</v>
      </c>
      <c r="E416" s="38" t="s">
        <v>876</v>
      </c>
      <c r="F416" s="38">
        <v>1</v>
      </c>
      <c r="G416" s="16">
        <v>41920</v>
      </c>
      <c r="H416" s="16" t="s">
        <v>22</v>
      </c>
      <c r="I416" s="38">
        <v>1</v>
      </c>
      <c r="J416" s="76" t="s">
        <v>219</v>
      </c>
      <c r="K416" s="76" t="s">
        <v>39</v>
      </c>
      <c r="L416" s="76" t="s">
        <v>314</v>
      </c>
      <c r="M416" s="36">
        <f t="shared" si="54"/>
        <v>1981</v>
      </c>
      <c r="N416" s="37">
        <f t="shared" si="53"/>
        <v>100</v>
      </c>
    </row>
    <row r="417" spans="1:14" x14ac:dyDescent="0.3">
      <c r="A417" s="12">
        <v>331</v>
      </c>
      <c r="B417" s="38" t="s">
        <v>877</v>
      </c>
      <c r="C417" s="38">
        <v>2255</v>
      </c>
      <c r="D417" s="38">
        <v>3</v>
      </c>
      <c r="E417" s="38" t="s">
        <v>878</v>
      </c>
      <c r="F417" s="38">
        <v>1</v>
      </c>
      <c r="G417" s="16">
        <v>41912</v>
      </c>
      <c r="H417" s="16" t="s">
        <v>22</v>
      </c>
      <c r="I417" s="38">
        <v>1</v>
      </c>
      <c r="J417" s="76" t="s">
        <v>219</v>
      </c>
      <c r="K417" s="76" t="s">
        <v>39</v>
      </c>
      <c r="L417" s="76" t="s">
        <v>314</v>
      </c>
      <c r="M417" s="36">
        <f t="shared" si="54"/>
        <v>2255</v>
      </c>
      <c r="N417" s="37">
        <f t="shared" si="53"/>
        <v>100</v>
      </c>
    </row>
    <row r="418" spans="1:14" x14ac:dyDescent="0.3">
      <c r="A418" s="12">
        <v>332</v>
      </c>
      <c r="B418" s="38" t="s">
        <v>879</v>
      </c>
      <c r="C418" s="38">
        <v>1085</v>
      </c>
      <c r="D418" s="38">
        <v>3</v>
      </c>
      <c r="E418" s="38" t="s">
        <v>880</v>
      </c>
      <c r="F418" s="38">
        <v>1</v>
      </c>
      <c r="G418" s="16">
        <v>41928</v>
      </c>
      <c r="H418" s="16" t="s">
        <v>22</v>
      </c>
      <c r="I418" s="38">
        <v>1</v>
      </c>
      <c r="J418" s="76" t="s">
        <v>219</v>
      </c>
      <c r="K418" s="76" t="s">
        <v>39</v>
      </c>
      <c r="L418" s="76" t="s">
        <v>314</v>
      </c>
      <c r="M418" s="36">
        <f t="shared" si="54"/>
        <v>1085</v>
      </c>
      <c r="N418" s="37">
        <f t="shared" si="53"/>
        <v>100</v>
      </c>
    </row>
    <row r="419" spans="1:14" x14ac:dyDescent="0.3">
      <c r="A419" s="12">
        <v>333</v>
      </c>
      <c r="B419" s="38" t="s">
        <v>881</v>
      </c>
      <c r="C419" s="38">
        <v>1389</v>
      </c>
      <c r="D419" s="38">
        <v>3</v>
      </c>
      <c r="E419" s="38" t="s">
        <v>882</v>
      </c>
      <c r="F419" s="38">
        <v>1</v>
      </c>
      <c r="G419" s="16">
        <v>41915</v>
      </c>
      <c r="H419" s="16" t="s">
        <v>22</v>
      </c>
      <c r="I419" s="38">
        <v>1</v>
      </c>
      <c r="J419" s="76" t="s">
        <v>219</v>
      </c>
      <c r="K419" s="76" t="s">
        <v>39</v>
      </c>
      <c r="L419" s="76" t="s">
        <v>314</v>
      </c>
      <c r="M419" s="36">
        <f t="shared" si="54"/>
        <v>1389</v>
      </c>
      <c r="N419" s="37">
        <f t="shared" si="53"/>
        <v>100</v>
      </c>
    </row>
    <row r="420" spans="1:14" x14ac:dyDescent="0.3">
      <c r="A420" s="12">
        <v>334</v>
      </c>
      <c r="B420" s="38" t="s">
        <v>883</v>
      </c>
      <c r="C420" s="38">
        <v>840</v>
      </c>
      <c r="D420" s="38">
        <v>3</v>
      </c>
      <c r="E420" s="38" t="s">
        <v>884</v>
      </c>
      <c r="F420" s="38">
        <v>1</v>
      </c>
      <c r="G420" s="16">
        <v>41912</v>
      </c>
      <c r="H420" s="16" t="s">
        <v>22</v>
      </c>
      <c r="I420" s="38">
        <v>1</v>
      </c>
      <c r="J420" s="76" t="s">
        <v>219</v>
      </c>
      <c r="K420" s="76" t="s">
        <v>39</v>
      </c>
      <c r="L420" s="76" t="s">
        <v>314</v>
      </c>
      <c r="M420" s="36">
        <f t="shared" si="54"/>
        <v>840</v>
      </c>
      <c r="N420" s="37">
        <f t="shared" si="53"/>
        <v>100</v>
      </c>
    </row>
    <row r="421" spans="1:14" x14ac:dyDescent="0.3">
      <c r="A421" s="12">
        <v>335</v>
      </c>
      <c r="B421" s="38" t="s">
        <v>885</v>
      </c>
      <c r="C421" s="38">
        <v>356</v>
      </c>
      <c r="D421" s="38">
        <v>3</v>
      </c>
      <c r="E421" s="38" t="s">
        <v>886</v>
      </c>
      <c r="F421" s="38">
        <v>1</v>
      </c>
      <c r="G421" s="16">
        <v>41913</v>
      </c>
      <c r="H421" s="16" t="s">
        <v>22</v>
      </c>
      <c r="I421" s="38">
        <v>1</v>
      </c>
      <c r="J421" s="76" t="s">
        <v>219</v>
      </c>
      <c r="K421" s="76" t="s">
        <v>39</v>
      </c>
      <c r="L421" s="76" t="s">
        <v>314</v>
      </c>
      <c r="M421" s="36">
        <f t="shared" si="54"/>
        <v>356</v>
      </c>
      <c r="N421" s="37">
        <f t="shared" si="53"/>
        <v>100</v>
      </c>
    </row>
    <row r="422" spans="1:14" x14ac:dyDescent="0.3">
      <c r="A422" s="12">
        <v>336</v>
      </c>
      <c r="B422" s="38" t="s">
        <v>887</v>
      </c>
      <c r="C422" s="38">
        <v>794</v>
      </c>
      <c r="D422" s="38">
        <v>3</v>
      </c>
      <c r="E422" s="38" t="s">
        <v>888</v>
      </c>
      <c r="F422" s="38">
        <v>1</v>
      </c>
      <c r="G422" s="16">
        <v>41920</v>
      </c>
      <c r="H422" s="16" t="s">
        <v>22</v>
      </c>
      <c r="I422" s="38">
        <v>1</v>
      </c>
      <c r="J422" s="76" t="s">
        <v>219</v>
      </c>
      <c r="K422" s="76" t="s">
        <v>39</v>
      </c>
      <c r="L422" s="76" t="s">
        <v>314</v>
      </c>
      <c r="M422" s="36">
        <f t="shared" si="54"/>
        <v>794</v>
      </c>
      <c r="N422" s="37">
        <f t="shared" si="53"/>
        <v>100</v>
      </c>
    </row>
    <row r="423" spans="1:14" ht="15" thickBot="1" x14ac:dyDescent="0.35">
      <c r="A423" s="12">
        <v>337</v>
      </c>
      <c r="B423" s="41" t="s">
        <v>889</v>
      </c>
      <c r="C423" s="41">
        <v>5350</v>
      </c>
      <c r="D423" s="38">
        <v>1</v>
      </c>
      <c r="E423" s="41" t="s">
        <v>890</v>
      </c>
      <c r="F423" s="41">
        <v>8</v>
      </c>
      <c r="G423" s="17">
        <v>41845</v>
      </c>
      <c r="H423" s="16" t="s">
        <v>26</v>
      </c>
      <c r="I423" s="41">
        <v>1</v>
      </c>
      <c r="J423" s="85">
        <v>429.72</v>
      </c>
      <c r="K423" s="85" t="s">
        <v>891</v>
      </c>
      <c r="L423" s="85">
        <v>85.48</v>
      </c>
      <c r="M423" s="39">
        <f t="shared" si="54"/>
        <v>5350</v>
      </c>
      <c r="N423" s="40">
        <f t="shared" si="53"/>
        <v>100</v>
      </c>
    </row>
    <row r="424" spans="1:14" x14ac:dyDescent="0.3">
      <c r="A424" s="8"/>
      <c r="B424" s="9" t="s">
        <v>892</v>
      </c>
      <c r="C424" s="18"/>
      <c r="D424" s="18"/>
      <c r="E424" s="18"/>
      <c r="F424" s="18"/>
      <c r="G424" s="19"/>
      <c r="H424" s="19"/>
      <c r="I424" s="18"/>
      <c r="J424" s="29"/>
      <c r="K424" s="29"/>
      <c r="L424" s="29"/>
      <c r="M424" s="10"/>
      <c r="N424" s="11"/>
    </row>
    <row r="425" spans="1:14" x14ac:dyDescent="0.3">
      <c r="A425" s="12"/>
      <c r="B425" s="13">
        <f>C425</f>
        <v>14755</v>
      </c>
      <c r="C425" s="13">
        <f>SUM(C426:C436)</f>
        <v>14755</v>
      </c>
      <c r="D425" s="13"/>
      <c r="E425" s="13"/>
      <c r="F425" s="13">
        <f>SUM(F426:F436)</f>
        <v>8</v>
      </c>
      <c r="G425" s="50"/>
      <c r="H425" s="50"/>
      <c r="I425" s="13"/>
      <c r="J425" s="72">
        <f>J426+J431+J434</f>
        <v>270.39999999999998</v>
      </c>
      <c r="K425" s="72">
        <f>K426+K431+K434</f>
        <v>171.8</v>
      </c>
      <c r="L425" s="72">
        <f>L426+L431+L434</f>
        <v>116.5</v>
      </c>
      <c r="M425" s="14">
        <f>SUM(M426:M436)</f>
        <v>7734</v>
      </c>
      <c r="N425" s="118">
        <f t="shared" ref="N425:N436" si="55">M425/C425*100</f>
        <v>52.416130125381223</v>
      </c>
    </row>
    <row r="426" spans="1:14" x14ac:dyDescent="0.3">
      <c r="A426" s="12">
        <v>338</v>
      </c>
      <c r="B426" s="38" t="s">
        <v>893</v>
      </c>
      <c r="C426" s="38">
        <v>861</v>
      </c>
      <c r="D426" s="38">
        <v>3</v>
      </c>
      <c r="E426" s="38" t="s">
        <v>894</v>
      </c>
      <c r="F426" s="38">
        <v>1</v>
      </c>
      <c r="G426" s="16">
        <v>41691</v>
      </c>
      <c r="H426" s="16" t="s">
        <v>22</v>
      </c>
      <c r="I426" s="38">
        <v>1</v>
      </c>
      <c r="J426" s="76" t="s">
        <v>895</v>
      </c>
      <c r="K426" s="76" t="s">
        <v>896</v>
      </c>
      <c r="L426" s="76">
        <v>40</v>
      </c>
      <c r="M426" s="36">
        <f t="shared" ref="M426:M436" si="56">IF(F426*5000&gt;C426,C426,F426*5000)</f>
        <v>861</v>
      </c>
      <c r="N426" s="37">
        <f t="shared" si="55"/>
        <v>100</v>
      </c>
    </row>
    <row r="427" spans="1:14" ht="26.4" x14ac:dyDescent="0.3">
      <c r="A427" s="12">
        <v>339</v>
      </c>
      <c r="B427" s="38" t="s">
        <v>897</v>
      </c>
      <c r="C427" s="38">
        <v>944</v>
      </c>
      <c r="D427" s="38">
        <v>3</v>
      </c>
      <c r="E427" s="100" t="s">
        <v>898</v>
      </c>
      <c r="F427" s="38">
        <v>0</v>
      </c>
      <c r="G427" s="16" t="s">
        <v>899</v>
      </c>
      <c r="H427" s="16" t="s">
        <v>22</v>
      </c>
      <c r="I427" s="38">
        <v>1</v>
      </c>
      <c r="J427" s="76">
        <v>44.5</v>
      </c>
      <c r="K427" s="76">
        <v>37.5</v>
      </c>
      <c r="L427" s="76">
        <v>35</v>
      </c>
      <c r="M427" s="36">
        <f t="shared" si="56"/>
        <v>0</v>
      </c>
      <c r="N427" s="37">
        <f t="shared" si="55"/>
        <v>0</v>
      </c>
    </row>
    <row r="428" spans="1:14" ht="26.4" x14ac:dyDescent="0.3">
      <c r="A428" s="12">
        <v>340</v>
      </c>
      <c r="B428" s="38" t="s">
        <v>900</v>
      </c>
      <c r="C428" s="38">
        <v>1132</v>
      </c>
      <c r="D428" s="38">
        <v>3</v>
      </c>
      <c r="E428" s="100" t="s">
        <v>901</v>
      </c>
      <c r="F428" s="38">
        <v>0</v>
      </c>
      <c r="G428" s="16" t="s">
        <v>902</v>
      </c>
      <c r="H428" s="16" t="s">
        <v>22</v>
      </c>
      <c r="I428" s="38">
        <v>1</v>
      </c>
      <c r="J428" s="76">
        <v>31.3</v>
      </c>
      <c r="K428" s="76">
        <v>28</v>
      </c>
      <c r="L428" s="76">
        <v>28</v>
      </c>
      <c r="M428" s="36">
        <f t="shared" si="56"/>
        <v>0</v>
      </c>
      <c r="N428" s="37">
        <f t="shared" si="55"/>
        <v>0</v>
      </c>
    </row>
    <row r="429" spans="1:14" ht="26.4" x14ac:dyDescent="0.3">
      <c r="A429" s="12">
        <v>341</v>
      </c>
      <c r="B429" s="38" t="s">
        <v>903</v>
      </c>
      <c r="C429" s="38">
        <v>1290</v>
      </c>
      <c r="D429" s="38">
        <v>3</v>
      </c>
      <c r="E429" s="100" t="s">
        <v>904</v>
      </c>
      <c r="F429" s="38">
        <v>0</v>
      </c>
      <c r="G429" s="16" t="s">
        <v>905</v>
      </c>
      <c r="H429" s="16" t="s">
        <v>22</v>
      </c>
      <c r="I429" s="38">
        <v>1</v>
      </c>
      <c r="J429" s="76">
        <v>49.6</v>
      </c>
      <c r="K429" s="76">
        <v>42.6</v>
      </c>
      <c r="L429" s="76">
        <v>28</v>
      </c>
      <c r="M429" s="36">
        <f t="shared" si="56"/>
        <v>0</v>
      </c>
      <c r="N429" s="37">
        <f t="shared" si="55"/>
        <v>0</v>
      </c>
    </row>
    <row r="430" spans="1:14" x14ac:dyDescent="0.3">
      <c r="A430" s="12">
        <v>342</v>
      </c>
      <c r="B430" s="84" t="s">
        <v>906</v>
      </c>
      <c r="C430" s="84">
        <v>711</v>
      </c>
      <c r="D430" s="84">
        <v>0</v>
      </c>
      <c r="E430" s="119" t="s">
        <v>17</v>
      </c>
      <c r="F430" s="84">
        <v>0</v>
      </c>
      <c r="G430" s="120" t="s">
        <v>17</v>
      </c>
      <c r="H430" s="120" t="s">
        <v>17</v>
      </c>
      <c r="I430" s="121" t="s">
        <v>17</v>
      </c>
      <c r="J430" s="111" t="s">
        <v>17</v>
      </c>
      <c r="K430" s="111" t="s">
        <v>17</v>
      </c>
      <c r="L430" s="111" t="s">
        <v>17</v>
      </c>
      <c r="M430" s="36">
        <f t="shared" si="56"/>
        <v>0</v>
      </c>
      <c r="N430" s="37">
        <f t="shared" si="55"/>
        <v>0</v>
      </c>
    </row>
    <row r="431" spans="1:14" x14ac:dyDescent="0.3">
      <c r="A431" s="12">
        <v>343</v>
      </c>
      <c r="B431" s="38" t="s">
        <v>907</v>
      </c>
      <c r="C431" s="38">
        <v>983</v>
      </c>
      <c r="D431" s="38">
        <v>3</v>
      </c>
      <c r="E431" s="100" t="s">
        <v>908</v>
      </c>
      <c r="F431" s="38">
        <v>1</v>
      </c>
      <c r="G431" s="16">
        <v>41696</v>
      </c>
      <c r="H431" s="16" t="s">
        <v>22</v>
      </c>
      <c r="I431" s="38">
        <v>1</v>
      </c>
      <c r="J431" s="76">
        <v>28</v>
      </c>
      <c r="K431" s="76">
        <v>28</v>
      </c>
      <c r="L431" s="76">
        <v>28</v>
      </c>
      <c r="M431" s="36">
        <f t="shared" si="56"/>
        <v>983</v>
      </c>
      <c r="N431" s="37">
        <f t="shared" si="55"/>
        <v>100</v>
      </c>
    </row>
    <row r="432" spans="1:14" ht="26.4" x14ac:dyDescent="0.3">
      <c r="A432" s="12">
        <v>344</v>
      </c>
      <c r="B432" s="38" t="s">
        <v>909</v>
      </c>
      <c r="C432" s="38">
        <v>790</v>
      </c>
      <c r="D432" s="38">
        <v>3</v>
      </c>
      <c r="E432" s="100" t="s">
        <v>910</v>
      </c>
      <c r="F432" s="38">
        <v>0</v>
      </c>
      <c r="G432" s="16" t="s">
        <v>911</v>
      </c>
      <c r="H432" s="16" t="s">
        <v>22</v>
      </c>
      <c r="I432" s="38">
        <v>1</v>
      </c>
      <c r="J432" s="76">
        <v>28</v>
      </c>
      <c r="K432" s="76">
        <v>28</v>
      </c>
      <c r="L432" s="76">
        <v>28</v>
      </c>
      <c r="M432" s="36">
        <f t="shared" si="56"/>
        <v>0</v>
      </c>
      <c r="N432" s="37">
        <f t="shared" si="55"/>
        <v>0</v>
      </c>
    </row>
    <row r="433" spans="1:14" x14ac:dyDescent="0.3">
      <c r="A433" s="12">
        <v>345</v>
      </c>
      <c r="B433" s="84" t="s">
        <v>912</v>
      </c>
      <c r="C433" s="84">
        <v>498</v>
      </c>
      <c r="D433" s="84">
        <v>0</v>
      </c>
      <c r="E433" s="119" t="s">
        <v>17</v>
      </c>
      <c r="F433" s="84">
        <v>0</v>
      </c>
      <c r="G433" s="84" t="s">
        <v>17</v>
      </c>
      <c r="H433" s="84" t="s">
        <v>17</v>
      </c>
      <c r="I433" s="84" t="s">
        <v>17</v>
      </c>
      <c r="J433" s="111" t="s">
        <v>17</v>
      </c>
      <c r="K433" s="111" t="s">
        <v>17</v>
      </c>
      <c r="L433" s="111" t="s">
        <v>17</v>
      </c>
      <c r="M433" s="36">
        <f t="shared" si="56"/>
        <v>0</v>
      </c>
      <c r="N433" s="37">
        <f t="shared" si="55"/>
        <v>0</v>
      </c>
    </row>
    <row r="434" spans="1:14" x14ac:dyDescent="0.3">
      <c r="A434" s="12">
        <v>346</v>
      </c>
      <c r="B434" s="38" t="s">
        <v>913</v>
      </c>
      <c r="C434" s="38">
        <v>5890</v>
      </c>
      <c r="D434" s="38">
        <v>1</v>
      </c>
      <c r="E434" s="100" t="s">
        <v>914</v>
      </c>
      <c r="F434" s="38">
        <v>6</v>
      </c>
      <c r="G434" s="16">
        <v>40966</v>
      </c>
      <c r="H434" s="16" t="s">
        <v>26</v>
      </c>
      <c r="I434" s="38">
        <v>1</v>
      </c>
      <c r="J434" s="76" t="s">
        <v>915</v>
      </c>
      <c r="K434" s="76" t="s">
        <v>916</v>
      </c>
      <c r="L434" s="76">
        <v>48.5</v>
      </c>
      <c r="M434" s="36">
        <f t="shared" si="56"/>
        <v>5890</v>
      </c>
      <c r="N434" s="37">
        <f t="shared" si="55"/>
        <v>100</v>
      </c>
    </row>
    <row r="435" spans="1:14" ht="26.4" x14ac:dyDescent="0.3">
      <c r="A435" s="12">
        <v>347</v>
      </c>
      <c r="B435" s="38" t="s">
        <v>917</v>
      </c>
      <c r="C435" s="38">
        <v>453</v>
      </c>
      <c r="D435" s="38">
        <v>3</v>
      </c>
      <c r="E435" s="100" t="s">
        <v>918</v>
      </c>
      <c r="F435" s="38">
        <v>0</v>
      </c>
      <c r="G435" s="16" t="s">
        <v>919</v>
      </c>
      <c r="H435" s="16" t="s">
        <v>22</v>
      </c>
      <c r="I435" s="38">
        <v>1</v>
      </c>
      <c r="J435" s="76">
        <v>25.9</v>
      </c>
      <c r="K435" s="76">
        <v>22</v>
      </c>
      <c r="L435" s="76">
        <v>22</v>
      </c>
      <c r="M435" s="36">
        <f t="shared" si="56"/>
        <v>0</v>
      </c>
      <c r="N435" s="37">
        <f t="shared" si="55"/>
        <v>0</v>
      </c>
    </row>
    <row r="436" spans="1:14" ht="27" thickBot="1" x14ac:dyDescent="0.35">
      <c r="A436" s="12">
        <v>348</v>
      </c>
      <c r="B436" s="41" t="s">
        <v>920</v>
      </c>
      <c r="C436" s="41">
        <v>1203</v>
      </c>
      <c r="D436" s="38">
        <v>3</v>
      </c>
      <c r="E436" s="122" t="s">
        <v>921</v>
      </c>
      <c r="F436" s="41">
        <v>0</v>
      </c>
      <c r="G436" s="17" t="s">
        <v>547</v>
      </c>
      <c r="H436" s="16" t="s">
        <v>22</v>
      </c>
      <c r="I436" s="41">
        <v>1</v>
      </c>
      <c r="J436" s="85">
        <v>22</v>
      </c>
      <c r="K436" s="85">
        <v>22</v>
      </c>
      <c r="L436" s="85">
        <v>22</v>
      </c>
      <c r="M436" s="39">
        <f t="shared" si="56"/>
        <v>0</v>
      </c>
      <c r="N436" s="40">
        <f t="shared" si="55"/>
        <v>0</v>
      </c>
    </row>
    <row r="437" spans="1:14" x14ac:dyDescent="0.3">
      <c r="A437" s="8"/>
      <c r="B437" s="9" t="s">
        <v>922</v>
      </c>
      <c r="C437" s="18"/>
      <c r="D437" s="18"/>
      <c r="E437" s="18"/>
      <c r="F437" s="18"/>
      <c r="G437" s="19"/>
      <c r="H437" s="19"/>
      <c r="I437" s="18"/>
      <c r="J437" s="29"/>
      <c r="K437" s="29"/>
      <c r="L437" s="29"/>
      <c r="M437" s="10"/>
      <c r="N437" s="11"/>
    </row>
    <row r="438" spans="1:14" x14ac:dyDescent="0.3">
      <c r="A438" s="12"/>
      <c r="B438" s="13">
        <f>C438</f>
        <v>15278</v>
      </c>
      <c r="C438" s="13">
        <f>SUM(C439:C449)</f>
        <v>15278</v>
      </c>
      <c r="D438" s="13"/>
      <c r="E438" s="13"/>
      <c r="F438" s="13">
        <f>SUM(F439:F449)</f>
        <v>12</v>
      </c>
      <c r="G438" s="50"/>
      <c r="H438" s="50"/>
      <c r="I438" s="13"/>
      <c r="J438" s="72">
        <f>J440+J441+J442+J445+J447+J449</f>
        <v>1143.6599999999999</v>
      </c>
      <c r="K438" s="72">
        <f>K440+K441+K442+K445+K447+K449</f>
        <v>151.6</v>
      </c>
      <c r="L438" s="72">
        <f>L440+L441+L442+L445+L447+L449</f>
        <v>115</v>
      </c>
      <c r="M438" s="14">
        <f>SUM(M439:M449)</f>
        <v>11911</v>
      </c>
      <c r="N438" s="123">
        <f>M438/C438*100</f>
        <v>77.961775101453071</v>
      </c>
    </row>
    <row r="439" spans="1:14" ht="105.6" x14ac:dyDescent="0.3">
      <c r="A439" s="12">
        <v>349</v>
      </c>
      <c r="B439" s="38" t="s">
        <v>923</v>
      </c>
      <c r="C439" s="38">
        <v>686</v>
      </c>
      <c r="D439" s="38">
        <v>3</v>
      </c>
      <c r="E439" s="38" t="s">
        <v>924</v>
      </c>
      <c r="F439" s="38">
        <v>0</v>
      </c>
      <c r="G439" s="16" t="s">
        <v>925</v>
      </c>
      <c r="H439" s="16" t="s">
        <v>22</v>
      </c>
      <c r="I439" s="38">
        <v>1</v>
      </c>
      <c r="J439" s="76">
        <v>36</v>
      </c>
      <c r="K439" s="76">
        <v>18</v>
      </c>
      <c r="L439" s="76">
        <v>18</v>
      </c>
      <c r="M439" s="36">
        <f>IF(F439*5000&gt;C439,C439,F439*5000)</f>
        <v>0</v>
      </c>
      <c r="N439" s="37">
        <f>M439/C439*100</f>
        <v>0</v>
      </c>
    </row>
    <row r="440" spans="1:14" x14ac:dyDescent="0.3">
      <c r="A440" s="12">
        <v>350</v>
      </c>
      <c r="B440" s="38" t="s">
        <v>926</v>
      </c>
      <c r="C440" s="38">
        <v>713</v>
      </c>
      <c r="D440" s="38">
        <v>3</v>
      </c>
      <c r="E440" s="38" t="s">
        <v>927</v>
      </c>
      <c r="F440" s="38">
        <v>1</v>
      </c>
      <c r="G440" s="16">
        <v>41790</v>
      </c>
      <c r="H440" s="16" t="s">
        <v>22</v>
      </c>
      <c r="I440" s="38">
        <v>1</v>
      </c>
      <c r="J440" s="76" t="s">
        <v>436</v>
      </c>
      <c r="K440" s="76">
        <v>18</v>
      </c>
      <c r="L440" s="76">
        <v>18</v>
      </c>
      <c r="M440" s="36">
        <f>IF(F440*5000&gt;C440,C440,F440*5000)</f>
        <v>713</v>
      </c>
      <c r="N440" s="37">
        <f>M440/C440*100</f>
        <v>100</v>
      </c>
    </row>
    <row r="441" spans="1:14" x14ac:dyDescent="0.3">
      <c r="A441" s="12">
        <v>351</v>
      </c>
      <c r="B441" s="38" t="s">
        <v>928</v>
      </c>
      <c r="C441" s="38">
        <v>950</v>
      </c>
      <c r="D441" s="38">
        <v>3</v>
      </c>
      <c r="E441" s="38" t="s">
        <v>929</v>
      </c>
      <c r="F441" s="38">
        <v>1</v>
      </c>
      <c r="G441" s="16">
        <v>41790</v>
      </c>
      <c r="H441" s="16" t="s">
        <v>22</v>
      </c>
      <c r="I441" s="38">
        <v>1</v>
      </c>
      <c r="J441" s="76" t="s">
        <v>930</v>
      </c>
      <c r="K441" s="76">
        <v>17</v>
      </c>
      <c r="L441" s="76">
        <v>17</v>
      </c>
      <c r="M441" s="36">
        <f>IF(F441*5000&gt;C441,C441,F441*5000)</f>
        <v>950</v>
      </c>
      <c r="N441" s="37">
        <f>M441/C441*100</f>
        <v>100</v>
      </c>
    </row>
    <row r="442" spans="1:14" x14ac:dyDescent="0.3">
      <c r="A442" s="12">
        <v>352</v>
      </c>
      <c r="B442" s="172" t="s">
        <v>931</v>
      </c>
      <c r="C442" s="172">
        <v>1238</v>
      </c>
      <c r="D442" s="38">
        <v>3</v>
      </c>
      <c r="E442" s="38" t="s">
        <v>932</v>
      </c>
      <c r="F442" s="172">
        <v>1</v>
      </c>
      <c r="G442" s="16">
        <v>41790</v>
      </c>
      <c r="H442" s="16" t="s">
        <v>22</v>
      </c>
      <c r="I442" s="38">
        <v>1</v>
      </c>
      <c r="J442" s="76" t="s">
        <v>127</v>
      </c>
      <c r="K442" s="76">
        <v>12</v>
      </c>
      <c r="L442" s="76">
        <v>12</v>
      </c>
      <c r="M442" s="176">
        <f>IF(F442*5000&gt;C442,C442,F442*5000)</f>
        <v>1238</v>
      </c>
      <c r="N442" s="176">
        <f>M442/C442*100</f>
        <v>100</v>
      </c>
    </row>
    <row r="443" spans="1:14" ht="26.4" x14ac:dyDescent="0.3">
      <c r="A443" s="12">
        <v>353</v>
      </c>
      <c r="B443" s="174"/>
      <c r="C443" s="174"/>
      <c r="D443" s="38">
        <v>3</v>
      </c>
      <c r="E443" s="38" t="s">
        <v>933</v>
      </c>
      <c r="F443" s="174"/>
      <c r="G443" s="16" t="s">
        <v>934</v>
      </c>
      <c r="H443" s="16" t="s">
        <v>22</v>
      </c>
      <c r="I443" s="38">
        <v>1</v>
      </c>
      <c r="J443" s="76">
        <v>24</v>
      </c>
      <c r="K443" s="76">
        <v>12</v>
      </c>
      <c r="L443" s="76">
        <v>12</v>
      </c>
      <c r="M443" s="177"/>
      <c r="N443" s="177"/>
    </row>
    <row r="444" spans="1:14" ht="26.4" x14ac:dyDescent="0.3">
      <c r="A444" s="12">
        <v>354</v>
      </c>
      <c r="B444" s="38" t="s">
        <v>935</v>
      </c>
      <c r="C444" s="38">
        <v>933</v>
      </c>
      <c r="D444" s="38">
        <v>3</v>
      </c>
      <c r="E444" s="38" t="s">
        <v>936</v>
      </c>
      <c r="F444" s="38">
        <v>0</v>
      </c>
      <c r="G444" s="16" t="s">
        <v>937</v>
      </c>
      <c r="H444" s="16" t="s">
        <v>22</v>
      </c>
      <c r="I444" s="38">
        <v>1</v>
      </c>
      <c r="J444" s="76">
        <v>20</v>
      </c>
      <c r="K444" s="76">
        <v>13</v>
      </c>
      <c r="L444" s="76">
        <v>10</v>
      </c>
      <c r="M444" s="36">
        <f t="shared" ref="M444:M449" si="57">IF(F444*5000&gt;C444,C444,F444*5000)</f>
        <v>0</v>
      </c>
      <c r="N444" s="37">
        <f t="shared" ref="N444:N449" si="58">M444/C444*100</f>
        <v>0</v>
      </c>
    </row>
    <row r="445" spans="1:14" x14ac:dyDescent="0.3">
      <c r="A445" s="12">
        <v>355</v>
      </c>
      <c r="B445" s="38" t="s">
        <v>938</v>
      </c>
      <c r="C445" s="38">
        <v>1172</v>
      </c>
      <c r="D445" s="38">
        <v>3</v>
      </c>
      <c r="E445" s="38" t="s">
        <v>939</v>
      </c>
      <c r="F445" s="38">
        <v>1</v>
      </c>
      <c r="G445" s="16">
        <v>41790</v>
      </c>
      <c r="H445" s="16" t="s">
        <v>22</v>
      </c>
      <c r="I445" s="38">
        <v>1</v>
      </c>
      <c r="J445" s="76" t="s">
        <v>61</v>
      </c>
      <c r="K445" s="76">
        <v>10</v>
      </c>
      <c r="L445" s="76">
        <v>10</v>
      </c>
      <c r="M445" s="36">
        <f t="shared" si="57"/>
        <v>1172</v>
      </c>
      <c r="N445" s="37">
        <f t="shared" si="58"/>
        <v>100</v>
      </c>
    </row>
    <row r="446" spans="1:14" ht="26.4" x14ac:dyDescent="0.3">
      <c r="A446" s="12">
        <v>356</v>
      </c>
      <c r="B446" s="38" t="s">
        <v>940</v>
      </c>
      <c r="C446" s="38">
        <v>867</v>
      </c>
      <c r="D446" s="38">
        <v>3</v>
      </c>
      <c r="E446" s="38" t="s">
        <v>941</v>
      </c>
      <c r="F446" s="38">
        <v>0</v>
      </c>
      <c r="G446" s="16" t="s">
        <v>942</v>
      </c>
      <c r="H446" s="16" t="s">
        <v>22</v>
      </c>
      <c r="I446" s="38">
        <v>1</v>
      </c>
      <c r="J446" s="76">
        <v>30</v>
      </c>
      <c r="K446" s="76">
        <v>15</v>
      </c>
      <c r="L446" s="76">
        <v>15</v>
      </c>
      <c r="M446" s="36">
        <f t="shared" si="57"/>
        <v>0</v>
      </c>
      <c r="N446" s="37">
        <f t="shared" si="58"/>
        <v>0</v>
      </c>
    </row>
    <row r="447" spans="1:14" x14ac:dyDescent="0.3">
      <c r="A447" s="12">
        <v>357</v>
      </c>
      <c r="B447" s="38" t="s">
        <v>943</v>
      </c>
      <c r="C447" s="38">
        <v>1135</v>
      </c>
      <c r="D447" s="38">
        <v>3</v>
      </c>
      <c r="E447" s="38" t="s">
        <v>944</v>
      </c>
      <c r="F447" s="38">
        <v>1</v>
      </c>
      <c r="G447" s="16">
        <v>41790</v>
      </c>
      <c r="H447" s="16" t="s">
        <v>22</v>
      </c>
      <c r="I447" s="38">
        <v>1</v>
      </c>
      <c r="J447" s="76">
        <v>15</v>
      </c>
      <c r="K447" s="76">
        <v>15</v>
      </c>
      <c r="L447" s="76">
        <v>15</v>
      </c>
      <c r="M447" s="36">
        <f t="shared" si="57"/>
        <v>1135</v>
      </c>
      <c r="N447" s="37">
        <f t="shared" si="58"/>
        <v>100</v>
      </c>
    </row>
    <row r="448" spans="1:14" ht="26.4" x14ac:dyDescent="0.3">
      <c r="A448" s="12">
        <v>358</v>
      </c>
      <c r="B448" s="38" t="s">
        <v>945</v>
      </c>
      <c r="C448" s="38">
        <v>881</v>
      </c>
      <c r="D448" s="38">
        <v>3</v>
      </c>
      <c r="E448" s="38" t="s">
        <v>946</v>
      </c>
      <c r="F448" s="38">
        <v>0</v>
      </c>
      <c r="G448" s="16" t="s">
        <v>942</v>
      </c>
      <c r="H448" s="16" t="s">
        <v>22</v>
      </c>
      <c r="I448" s="38">
        <v>1</v>
      </c>
      <c r="J448" s="76">
        <v>30</v>
      </c>
      <c r="K448" s="76">
        <v>15</v>
      </c>
      <c r="L448" s="76">
        <v>15</v>
      </c>
      <c r="M448" s="36">
        <f t="shared" si="57"/>
        <v>0</v>
      </c>
      <c r="N448" s="37">
        <f t="shared" si="58"/>
        <v>0</v>
      </c>
    </row>
    <row r="449" spans="1:14" ht="15" thickBot="1" x14ac:dyDescent="0.35">
      <c r="A449" s="12">
        <v>359</v>
      </c>
      <c r="B449" s="44" t="s">
        <v>947</v>
      </c>
      <c r="C449" s="44">
        <v>6703</v>
      </c>
      <c r="D449" s="38">
        <v>1</v>
      </c>
      <c r="E449" s="44" t="s">
        <v>948</v>
      </c>
      <c r="F449" s="44">
        <v>7</v>
      </c>
      <c r="G449" s="42">
        <v>41729</v>
      </c>
      <c r="H449" s="16" t="s">
        <v>26</v>
      </c>
      <c r="I449" s="44">
        <v>1</v>
      </c>
      <c r="J449" s="93" t="s">
        <v>949</v>
      </c>
      <c r="K449" s="93" t="s">
        <v>950</v>
      </c>
      <c r="L449" s="93">
        <v>43</v>
      </c>
      <c r="M449" s="34">
        <f t="shared" si="57"/>
        <v>6703</v>
      </c>
      <c r="N449" s="35">
        <f t="shared" si="58"/>
        <v>100</v>
      </c>
    </row>
    <row r="450" spans="1:14" x14ac:dyDescent="0.3">
      <c r="A450" s="8"/>
      <c r="B450" s="9" t="s">
        <v>951</v>
      </c>
      <c r="C450" s="18"/>
      <c r="D450" s="18"/>
      <c r="E450" s="18"/>
      <c r="F450" s="18"/>
      <c r="G450" s="19"/>
      <c r="H450" s="19"/>
      <c r="I450" s="18"/>
      <c r="J450" s="29"/>
      <c r="K450" s="29"/>
      <c r="L450" s="29"/>
      <c r="M450" s="10"/>
      <c r="N450" s="11"/>
    </row>
    <row r="451" spans="1:14" x14ac:dyDescent="0.3">
      <c r="A451" s="12"/>
      <c r="B451" s="13">
        <f>C451</f>
        <v>19430</v>
      </c>
      <c r="C451" s="13">
        <f>SUM(C452:C468)</f>
        <v>19430</v>
      </c>
      <c r="D451" s="13"/>
      <c r="E451" s="13"/>
      <c r="F451" s="13">
        <f>SUM(F452:F468)</f>
        <v>11</v>
      </c>
      <c r="G451" s="50"/>
      <c r="H451" s="50"/>
      <c r="I451" s="13"/>
      <c r="J451" s="72">
        <f>J457+J458+J459+J461+J467+J468</f>
        <v>253.5</v>
      </c>
      <c r="K451" s="72">
        <f>K457+K458+K459+K461+K467+K468</f>
        <v>139.80000000000001</v>
      </c>
      <c r="L451" s="72">
        <f>L457+L458+L459+L461+L467+L468</f>
        <v>114.3</v>
      </c>
      <c r="M451" s="14">
        <f>SUM(M452:M468)</f>
        <v>12775</v>
      </c>
      <c r="N451" s="15">
        <f>M451/C451*100</f>
        <v>65.748841996911992</v>
      </c>
    </row>
    <row r="452" spans="1:14" ht="26.4" x14ac:dyDescent="0.3">
      <c r="A452" s="12">
        <v>360</v>
      </c>
      <c r="B452" s="38" t="s">
        <v>952</v>
      </c>
      <c r="C452" s="38">
        <v>1307</v>
      </c>
      <c r="D452" s="38">
        <v>3</v>
      </c>
      <c r="E452" s="38" t="s">
        <v>953</v>
      </c>
      <c r="F452" s="38">
        <v>0</v>
      </c>
      <c r="G452" s="16" t="s">
        <v>954</v>
      </c>
      <c r="H452" s="16" t="s">
        <v>22</v>
      </c>
      <c r="I452" s="38">
        <v>1</v>
      </c>
      <c r="J452" s="76">
        <v>49.6</v>
      </c>
      <c r="K452" s="76">
        <v>49.6</v>
      </c>
      <c r="L452" s="76">
        <v>49.6</v>
      </c>
      <c r="M452" s="36">
        <f>IF(F452*5000&gt;C452,C452,F452*5000)</f>
        <v>0</v>
      </c>
      <c r="N452" s="37">
        <f>M452/C452*100</f>
        <v>0</v>
      </c>
    </row>
    <row r="453" spans="1:14" ht="26.4" x14ac:dyDescent="0.3">
      <c r="A453" s="12">
        <v>361</v>
      </c>
      <c r="B453" s="38" t="s">
        <v>955</v>
      </c>
      <c r="C453" s="172">
        <v>1019</v>
      </c>
      <c r="D453" s="38">
        <v>3</v>
      </c>
      <c r="E453" s="38" t="s">
        <v>956</v>
      </c>
      <c r="F453" s="172">
        <v>0</v>
      </c>
      <c r="G453" s="16" t="s">
        <v>954</v>
      </c>
      <c r="H453" s="16" t="s">
        <v>22</v>
      </c>
      <c r="I453" s="38">
        <v>1</v>
      </c>
      <c r="J453" s="76">
        <v>12.32</v>
      </c>
      <c r="K453" s="76">
        <v>12.32</v>
      </c>
      <c r="L453" s="76">
        <v>12.32</v>
      </c>
      <c r="M453" s="176">
        <f>IF(F453*5000&gt;C453,C453,F453*5000)</f>
        <v>0</v>
      </c>
      <c r="N453" s="178">
        <f>M453/C453*100</f>
        <v>0</v>
      </c>
    </row>
    <row r="454" spans="1:14" ht="26.4" x14ac:dyDescent="0.3">
      <c r="A454" s="12">
        <v>362</v>
      </c>
      <c r="B454" s="38" t="s">
        <v>955</v>
      </c>
      <c r="C454" s="174"/>
      <c r="D454" s="38">
        <v>3</v>
      </c>
      <c r="E454" s="38" t="s">
        <v>957</v>
      </c>
      <c r="F454" s="174"/>
      <c r="G454" s="16" t="s">
        <v>958</v>
      </c>
      <c r="H454" s="16" t="s">
        <v>22</v>
      </c>
      <c r="I454" s="38">
        <v>1</v>
      </c>
      <c r="J454" s="76">
        <v>12.32</v>
      </c>
      <c r="K454" s="76">
        <v>12.32</v>
      </c>
      <c r="L454" s="76">
        <v>12.32</v>
      </c>
      <c r="M454" s="177"/>
      <c r="N454" s="179"/>
    </row>
    <row r="455" spans="1:14" ht="26.4" x14ac:dyDescent="0.3">
      <c r="A455" s="12">
        <v>363</v>
      </c>
      <c r="B455" s="38" t="s">
        <v>959</v>
      </c>
      <c r="C455" s="172">
        <v>1160</v>
      </c>
      <c r="D455" s="38">
        <v>3</v>
      </c>
      <c r="E455" s="38" t="s">
        <v>960</v>
      </c>
      <c r="F455" s="172">
        <v>0</v>
      </c>
      <c r="G455" s="16" t="s">
        <v>954</v>
      </c>
      <c r="H455" s="16" t="s">
        <v>22</v>
      </c>
      <c r="I455" s="38">
        <v>1</v>
      </c>
      <c r="J455" s="76">
        <v>13.5</v>
      </c>
      <c r="K455" s="76">
        <v>12.5</v>
      </c>
      <c r="L455" s="76">
        <v>12.5</v>
      </c>
      <c r="M455" s="176">
        <f>IF(F455*5000&gt;C455,C455,F455*5000)</f>
        <v>0</v>
      </c>
      <c r="N455" s="178">
        <f>M455/C455*100</f>
        <v>0</v>
      </c>
    </row>
    <row r="456" spans="1:14" ht="26.4" x14ac:dyDescent="0.3">
      <c r="A456" s="12">
        <v>364</v>
      </c>
      <c r="B456" s="38" t="s">
        <v>959</v>
      </c>
      <c r="C456" s="174"/>
      <c r="D456" s="38">
        <v>3</v>
      </c>
      <c r="E456" s="38" t="s">
        <v>961</v>
      </c>
      <c r="F456" s="174"/>
      <c r="G456" s="16" t="s">
        <v>954</v>
      </c>
      <c r="H456" s="16" t="s">
        <v>22</v>
      </c>
      <c r="I456" s="38">
        <v>1</v>
      </c>
      <c r="J456" s="76">
        <v>13.5</v>
      </c>
      <c r="K456" s="76">
        <v>13.5</v>
      </c>
      <c r="L456" s="76">
        <v>13.5</v>
      </c>
      <c r="M456" s="177"/>
      <c r="N456" s="179"/>
    </row>
    <row r="457" spans="1:14" x14ac:dyDescent="0.3">
      <c r="A457" s="12">
        <v>365</v>
      </c>
      <c r="B457" s="38" t="s">
        <v>962</v>
      </c>
      <c r="C457" s="44">
        <v>2065</v>
      </c>
      <c r="D457" s="38">
        <v>3</v>
      </c>
      <c r="E457" s="38" t="s">
        <v>963</v>
      </c>
      <c r="F457" s="44">
        <v>1</v>
      </c>
      <c r="G457" s="16">
        <v>41992</v>
      </c>
      <c r="H457" s="16" t="s">
        <v>22</v>
      </c>
      <c r="I457" s="38">
        <v>1</v>
      </c>
      <c r="J457" s="76" t="s">
        <v>128</v>
      </c>
      <c r="K457" s="76">
        <v>10</v>
      </c>
      <c r="L457" s="76">
        <v>10</v>
      </c>
      <c r="M457" s="34">
        <f>IF(F457*5000&gt;C457,C457,F457*5000)</f>
        <v>2065</v>
      </c>
      <c r="N457" s="35">
        <f>M457/C457*100</f>
        <v>100</v>
      </c>
    </row>
    <row r="458" spans="1:14" x14ac:dyDescent="0.3">
      <c r="A458" s="12">
        <v>366</v>
      </c>
      <c r="B458" s="38" t="s">
        <v>964</v>
      </c>
      <c r="C458" s="38">
        <v>1215</v>
      </c>
      <c r="D458" s="38">
        <v>3</v>
      </c>
      <c r="E458" s="38" t="s">
        <v>965</v>
      </c>
      <c r="F458" s="38">
        <v>1</v>
      </c>
      <c r="G458" s="16">
        <v>41992</v>
      </c>
      <c r="H458" s="16" t="s">
        <v>22</v>
      </c>
      <c r="I458" s="38">
        <v>1</v>
      </c>
      <c r="J458" s="76">
        <v>12</v>
      </c>
      <c r="K458" s="76">
        <v>12</v>
      </c>
      <c r="L458" s="76">
        <v>12</v>
      </c>
      <c r="M458" s="36">
        <f>IF(F458*5000&gt;C458,C458,F458*5000)</f>
        <v>1215</v>
      </c>
      <c r="N458" s="37">
        <f>M458/C458*100</f>
        <v>100</v>
      </c>
    </row>
    <row r="459" spans="1:14" x14ac:dyDescent="0.3">
      <c r="A459" s="12">
        <v>367</v>
      </c>
      <c r="B459" s="38" t="s">
        <v>966</v>
      </c>
      <c r="C459" s="172">
        <v>1278</v>
      </c>
      <c r="D459" s="38">
        <v>3</v>
      </c>
      <c r="E459" s="38" t="s">
        <v>967</v>
      </c>
      <c r="F459" s="172">
        <v>1</v>
      </c>
      <c r="G459" s="16">
        <v>41992</v>
      </c>
      <c r="H459" s="16" t="s">
        <v>22</v>
      </c>
      <c r="I459" s="38">
        <v>1</v>
      </c>
      <c r="J459" s="76">
        <v>30</v>
      </c>
      <c r="K459" s="76">
        <v>30</v>
      </c>
      <c r="L459" s="76">
        <v>30</v>
      </c>
      <c r="M459" s="176">
        <f>IF(F459*5000&gt;C459,C459,F459*5000)</f>
        <v>1278</v>
      </c>
      <c r="N459" s="178">
        <f>M459/C459*100</f>
        <v>100</v>
      </c>
    </row>
    <row r="460" spans="1:14" ht="26.4" x14ac:dyDescent="0.3">
      <c r="A460" s="12">
        <v>368</v>
      </c>
      <c r="B460" s="38" t="s">
        <v>966</v>
      </c>
      <c r="C460" s="174"/>
      <c r="D460" s="38">
        <v>3</v>
      </c>
      <c r="E460" s="38" t="s">
        <v>968</v>
      </c>
      <c r="F460" s="174"/>
      <c r="G460" s="16" t="s">
        <v>954</v>
      </c>
      <c r="H460" s="16" t="s">
        <v>22</v>
      </c>
      <c r="I460" s="38">
        <v>1</v>
      </c>
      <c r="J460" s="76">
        <v>30</v>
      </c>
      <c r="K460" s="76">
        <v>25</v>
      </c>
      <c r="L460" s="76">
        <v>25</v>
      </c>
      <c r="M460" s="177"/>
      <c r="N460" s="179"/>
    </row>
    <row r="461" spans="1:14" x14ac:dyDescent="0.3">
      <c r="A461" s="12">
        <v>369</v>
      </c>
      <c r="B461" s="38" t="s">
        <v>969</v>
      </c>
      <c r="C461" s="172">
        <v>1404</v>
      </c>
      <c r="D461" s="38">
        <v>3</v>
      </c>
      <c r="E461" s="38" t="s">
        <v>970</v>
      </c>
      <c r="F461" s="172">
        <v>1</v>
      </c>
      <c r="G461" s="16">
        <v>41992</v>
      </c>
      <c r="H461" s="16" t="s">
        <v>22</v>
      </c>
      <c r="I461" s="38">
        <v>1</v>
      </c>
      <c r="J461" s="76" t="s">
        <v>410</v>
      </c>
      <c r="K461" s="76" t="s">
        <v>39</v>
      </c>
      <c r="L461" s="76">
        <v>9</v>
      </c>
      <c r="M461" s="176">
        <f>IF(F461*5000&gt;C461,C461,F461*5000)</f>
        <v>1404</v>
      </c>
      <c r="N461" s="178">
        <f>M461/C461*100</f>
        <v>100</v>
      </c>
    </row>
    <row r="462" spans="1:14" ht="26.4" x14ac:dyDescent="0.3">
      <c r="A462" s="12">
        <v>370</v>
      </c>
      <c r="B462" s="38" t="s">
        <v>969</v>
      </c>
      <c r="C462" s="174"/>
      <c r="D462" s="38">
        <v>3</v>
      </c>
      <c r="E462" s="38" t="s">
        <v>971</v>
      </c>
      <c r="F462" s="174"/>
      <c r="G462" s="16" t="s">
        <v>954</v>
      </c>
      <c r="H462" s="16" t="s">
        <v>22</v>
      </c>
      <c r="I462" s="38">
        <v>1</v>
      </c>
      <c r="J462" s="76">
        <v>15</v>
      </c>
      <c r="K462" s="76">
        <v>11.6</v>
      </c>
      <c r="L462" s="76">
        <v>11.6</v>
      </c>
      <c r="M462" s="177"/>
      <c r="N462" s="179"/>
    </row>
    <row r="463" spans="1:14" ht="26.4" x14ac:dyDescent="0.3">
      <c r="A463" s="12">
        <v>371</v>
      </c>
      <c r="B463" s="38" t="s">
        <v>972</v>
      </c>
      <c r="C463" s="44">
        <v>766</v>
      </c>
      <c r="D463" s="38">
        <v>3</v>
      </c>
      <c r="E463" s="38" t="s">
        <v>973</v>
      </c>
      <c r="F463" s="44">
        <v>0</v>
      </c>
      <c r="G463" s="16" t="s">
        <v>954</v>
      </c>
      <c r="H463" s="16" t="s">
        <v>22</v>
      </c>
      <c r="I463" s="38">
        <v>1</v>
      </c>
      <c r="J463" s="76">
        <v>19.2</v>
      </c>
      <c r="K463" s="76">
        <v>19.2</v>
      </c>
      <c r="L463" s="76">
        <v>19.2</v>
      </c>
      <c r="M463" s="34">
        <f>IF(F463*5000&gt;C463,C463,F463*5000)</f>
        <v>0</v>
      </c>
      <c r="N463" s="35">
        <f>M463/C463*100</f>
        <v>0</v>
      </c>
    </row>
    <row r="464" spans="1:14" ht="26.4" x14ac:dyDescent="0.3">
      <c r="A464" s="12">
        <v>372</v>
      </c>
      <c r="B464" s="38" t="s">
        <v>974</v>
      </c>
      <c r="C464" s="172">
        <v>1701</v>
      </c>
      <c r="D464" s="38">
        <v>3</v>
      </c>
      <c r="E464" s="38" t="s">
        <v>975</v>
      </c>
      <c r="F464" s="172">
        <v>0</v>
      </c>
      <c r="G464" s="16" t="s">
        <v>954</v>
      </c>
      <c r="H464" s="16" t="s">
        <v>22</v>
      </c>
      <c r="I464" s="38">
        <v>1</v>
      </c>
      <c r="J464" s="76">
        <v>36</v>
      </c>
      <c r="K464" s="76">
        <v>36</v>
      </c>
      <c r="L464" s="76">
        <v>36</v>
      </c>
      <c r="M464" s="176">
        <f>IF(F464*5000&gt;C464,C464,F464*5000)</f>
        <v>0</v>
      </c>
      <c r="N464" s="178">
        <f>M464/C464*100</f>
        <v>0</v>
      </c>
    </row>
    <row r="465" spans="1:14" ht="26.4" x14ac:dyDescent="0.3">
      <c r="A465" s="12">
        <v>373</v>
      </c>
      <c r="B465" s="38" t="s">
        <v>974</v>
      </c>
      <c r="C465" s="174"/>
      <c r="D465" s="38">
        <v>3</v>
      </c>
      <c r="E465" s="38" t="s">
        <v>976</v>
      </c>
      <c r="F465" s="174"/>
      <c r="G465" s="16" t="s">
        <v>954</v>
      </c>
      <c r="H465" s="16" t="s">
        <v>22</v>
      </c>
      <c r="I465" s="38">
        <v>1</v>
      </c>
      <c r="J465" s="76">
        <v>36</v>
      </c>
      <c r="K465" s="76">
        <v>35.1</v>
      </c>
      <c r="L465" s="76">
        <v>35.1</v>
      </c>
      <c r="M465" s="177"/>
      <c r="N465" s="179"/>
    </row>
    <row r="466" spans="1:14" ht="26.4" x14ac:dyDescent="0.3">
      <c r="A466" s="12">
        <v>374</v>
      </c>
      <c r="B466" s="38" t="s">
        <v>977</v>
      </c>
      <c r="C466" s="44">
        <v>702</v>
      </c>
      <c r="D466" s="38">
        <v>3</v>
      </c>
      <c r="E466" s="38" t="s">
        <v>978</v>
      </c>
      <c r="F466" s="44">
        <v>0</v>
      </c>
      <c r="G466" s="16" t="s">
        <v>954</v>
      </c>
      <c r="H466" s="16" t="s">
        <v>22</v>
      </c>
      <c r="I466" s="38">
        <v>1</v>
      </c>
      <c r="J466" s="76">
        <v>13</v>
      </c>
      <c r="K466" s="76">
        <v>10</v>
      </c>
      <c r="L466" s="76">
        <v>10</v>
      </c>
      <c r="M466" s="34">
        <f>IF(F466*5000&gt;C466,C466,F466*5000)</f>
        <v>0</v>
      </c>
      <c r="N466" s="35">
        <f>M466/C466*100</f>
        <v>0</v>
      </c>
    </row>
    <row r="467" spans="1:14" x14ac:dyDescent="0.3">
      <c r="A467" s="12">
        <v>375</v>
      </c>
      <c r="B467" s="38" t="s">
        <v>979</v>
      </c>
      <c r="C467" s="38">
        <v>1982</v>
      </c>
      <c r="D467" s="38">
        <v>3</v>
      </c>
      <c r="E467" s="38" t="s">
        <v>980</v>
      </c>
      <c r="F467" s="38">
        <v>1</v>
      </c>
      <c r="G467" s="16">
        <v>41992</v>
      </c>
      <c r="H467" s="16" t="s">
        <v>22</v>
      </c>
      <c r="I467" s="38">
        <v>1</v>
      </c>
      <c r="J467" s="76">
        <v>16.5</v>
      </c>
      <c r="K467" s="76">
        <v>16.5</v>
      </c>
      <c r="L467" s="76">
        <v>16.5</v>
      </c>
      <c r="M467" s="36">
        <f>IF(F467*5000&gt;C467,C467,F467*5000)</f>
        <v>1982</v>
      </c>
      <c r="N467" s="37">
        <f>M467/C467*100</f>
        <v>100</v>
      </c>
    </row>
    <row r="468" spans="1:14" ht="15" thickBot="1" x14ac:dyDescent="0.35">
      <c r="A468" s="12">
        <v>376</v>
      </c>
      <c r="B468" s="41" t="s">
        <v>981</v>
      </c>
      <c r="C468" s="41">
        <v>4831</v>
      </c>
      <c r="D468" s="38">
        <v>1</v>
      </c>
      <c r="E468" s="41" t="s">
        <v>982</v>
      </c>
      <c r="F468" s="41">
        <v>6</v>
      </c>
      <c r="G468" s="17">
        <v>41879</v>
      </c>
      <c r="H468" s="16" t="s">
        <v>26</v>
      </c>
      <c r="I468" s="41">
        <v>1</v>
      </c>
      <c r="J468" s="85">
        <v>163</v>
      </c>
      <c r="K468" s="85" t="s">
        <v>983</v>
      </c>
      <c r="L468" s="85">
        <v>36.799999999999997</v>
      </c>
      <c r="M468" s="39">
        <f>IF(F468*5000&gt;C468,C468,F468*5000)</f>
        <v>4831</v>
      </c>
      <c r="N468" s="40">
        <f>M468/C468*100</f>
        <v>100</v>
      </c>
    </row>
    <row r="469" spans="1:14" ht="15" thickBot="1" x14ac:dyDescent="0.35">
      <c r="A469" s="48"/>
      <c r="B469" s="47" t="s">
        <v>984</v>
      </c>
      <c r="C469" s="124"/>
      <c r="D469" s="124"/>
      <c r="E469" s="124"/>
      <c r="F469" s="124"/>
      <c r="G469" s="125"/>
      <c r="H469" s="125"/>
      <c r="I469" s="124"/>
      <c r="J469" s="126"/>
      <c r="K469" s="126"/>
      <c r="L469" s="126"/>
      <c r="M469" s="127"/>
      <c r="N469" s="128"/>
    </row>
    <row r="470" spans="1:14" ht="15" thickBot="1" x14ac:dyDescent="0.35">
      <c r="A470" s="129"/>
      <c r="B470" s="130">
        <f>B16+B24+B27+B32+B42+B45+B49+B65+B70+B87+B91+B98+B112+B119+B129+B140+B155+B176+B186+B203+B211+B227+B244+B254+B270+B284+B300+B311+B321+B338+B347+B366+B395+B412+B425+B438+B451</f>
        <v>3193514</v>
      </c>
      <c r="C470" s="129">
        <f>C16+C24+C27+C32+C42+C45+C49+C65+C70+C87+C91+C98+C112+C119+C129+C140+C155+C176+C186+C203+C211+C227+C244+C254+C270+C284+C300+C311+C321+C338+C347+C366+C395+C412+C425+C438+C451</f>
        <v>3193514</v>
      </c>
      <c r="D470" s="133"/>
      <c r="E470" s="133"/>
      <c r="F470" s="133">
        <f>F16+F24+F27+F32+F42+F45+F49+F65+F70+F87+F91+F98+F112+F119+F129+F140+F155+F176+F186+F203+F211+F227+F244+F254+F270+F284+F300+F311+F321+F338+F347+F366+F395+F412+F425+F438+F451</f>
        <v>931</v>
      </c>
      <c r="G470" s="133"/>
      <c r="H470" s="133"/>
      <c r="I470" s="133"/>
      <c r="J470" s="154">
        <f>J16+J24+J27+J32+J42+J45+J49+J65+J70+J87+J91+J98+J112+J119+J129+J140+J155+J176+J186+J203+J211+J227+J244+J254+J270+J284+J300+J311+J321+J338+J347+J366+J395+J412+J425+J438+J451</f>
        <v>31342.450000000004</v>
      </c>
      <c r="K470" s="154">
        <f>K16+K24+K27+K32+K42+K45+K49+K65+K70+K87+K91+K98+K112+K119+K129+K140+K155+K176+K186+K203+K211+K227+K244+K254+K270+K284+K300+K311+K321+K338+K347+K366+K395+K412+K425+K438+K451</f>
        <v>13372.17</v>
      </c>
      <c r="L470" s="154">
        <f>L16+L24+L27+L32+L42+L45+L49+L65+L70+L87+L91+L98+L112+L119+L129+L140+L155+L176+L186+L203+L211+L227+L244+L254+L270+L284+L300+L311+L321+L338+L347+L366+L395+L412+L425+L438+L451</f>
        <v>11008.849999999999</v>
      </c>
      <c r="M470" s="155">
        <f>M16+M24+M27+M32+M42+M45+M49+M65+M70+M87+M91+M98+M112+M119+M129+M140+M155+M176+M186+M203+M211+M227+M244+M254+M270+M284+M300+M311+M321+M338+M347+M366+M395+M412+M425+M438+M451</f>
        <v>2933043</v>
      </c>
      <c r="N470" s="156">
        <f>M470/C470*100</f>
        <v>91.843749549868889</v>
      </c>
    </row>
  </sheetData>
  <mergeCells count="110">
    <mergeCell ref="K1:N1"/>
    <mergeCell ref="A3:N3"/>
    <mergeCell ref="A4:N4"/>
    <mergeCell ref="A6:A13"/>
    <mergeCell ref="B6:B13"/>
    <mergeCell ref="C6:C13"/>
    <mergeCell ref="D6:D13"/>
    <mergeCell ref="E6:E13"/>
    <mergeCell ref="F6:F13"/>
    <mergeCell ref="G6:G13"/>
    <mergeCell ref="C17:C19"/>
    <mergeCell ref="M17:M19"/>
    <mergeCell ref="N17:N19"/>
    <mergeCell ref="C33:C34"/>
    <mergeCell ref="M33:M34"/>
    <mergeCell ref="N33:N34"/>
    <mergeCell ref="H6:H13"/>
    <mergeCell ref="I6:I13"/>
    <mergeCell ref="J6:J13"/>
    <mergeCell ref="K6:K13"/>
    <mergeCell ref="L6:L13"/>
    <mergeCell ref="M6:N6"/>
    <mergeCell ref="M7:M13"/>
    <mergeCell ref="N7:N13"/>
    <mergeCell ref="C66:C68"/>
    <mergeCell ref="M66:M68"/>
    <mergeCell ref="N66:N68"/>
    <mergeCell ref="C71:C76"/>
    <mergeCell ref="C77:C80"/>
    <mergeCell ref="C35:C40"/>
    <mergeCell ref="M35:M40"/>
    <mergeCell ref="N35:N40"/>
    <mergeCell ref="C51:C52"/>
    <mergeCell ref="C54:C55"/>
    <mergeCell ref="C60:C61"/>
    <mergeCell ref="B193:B194"/>
    <mergeCell ref="C193:C194"/>
    <mergeCell ref="F193:F194"/>
    <mergeCell ref="I193:I194"/>
    <mergeCell ref="M193:M194"/>
    <mergeCell ref="C88:C89"/>
    <mergeCell ref="M88:M89"/>
    <mergeCell ref="N88:N89"/>
    <mergeCell ref="C160:C161"/>
    <mergeCell ref="F160:F161"/>
    <mergeCell ref="C187:C188"/>
    <mergeCell ref="F187:F188"/>
    <mergeCell ref="I187:I188"/>
    <mergeCell ref="M187:M188"/>
    <mergeCell ref="N187:N188"/>
    <mergeCell ref="N193:N194"/>
    <mergeCell ref="C195:C196"/>
    <mergeCell ref="F195:F196"/>
    <mergeCell ref="I195:I196"/>
    <mergeCell ref="M195:M196"/>
    <mergeCell ref="N195:N196"/>
    <mergeCell ref="C191:C192"/>
    <mergeCell ref="F191:F192"/>
    <mergeCell ref="I191:I192"/>
    <mergeCell ref="M191:M192"/>
    <mergeCell ref="N191:N192"/>
    <mergeCell ref="B245:B246"/>
    <mergeCell ref="C245:C246"/>
    <mergeCell ref="F245:F246"/>
    <mergeCell ref="M245:M246"/>
    <mergeCell ref="N245:N246"/>
    <mergeCell ref="C197:C199"/>
    <mergeCell ref="F197:F199"/>
    <mergeCell ref="I197:I199"/>
    <mergeCell ref="M197:M199"/>
    <mergeCell ref="N197:N199"/>
    <mergeCell ref="C200:C201"/>
    <mergeCell ref="F200:F201"/>
    <mergeCell ref="I200:I201"/>
    <mergeCell ref="M200:M201"/>
    <mergeCell ref="N200:N201"/>
    <mergeCell ref="B247:B248"/>
    <mergeCell ref="C247:C248"/>
    <mergeCell ref="F247:F248"/>
    <mergeCell ref="M247:M248"/>
    <mergeCell ref="N247:N248"/>
    <mergeCell ref="B442:B443"/>
    <mergeCell ref="C442:C443"/>
    <mergeCell ref="F442:F443"/>
    <mergeCell ref="M442:M443"/>
    <mergeCell ref="N442:N443"/>
    <mergeCell ref="C464:C465"/>
    <mergeCell ref="F464:F465"/>
    <mergeCell ref="M464:M465"/>
    <mergeCell ref="N464:N465"/>
    <mergeCell ref="C81:C85"/>
    <mergeCell ref="C459:C460"/>
    <mergeCell ref="F459:F460"/>
    <mergeCell ref="M459:M460"/>
    <mergeCell ref="N459:N460"/>
    <mergeCell ref="C461:C462"/>
    <mergeCell ref="F461:F462"/>
    <mergeCell ref="M461:M462"/>
    <mergeCell ref="N461:N462"/>
    <mergeCell ref="C453:C454"/>
    <mergeCell ref="F453:F454"/>
    <mergeCell ref="M453:M454"/>
    <mergeCell ref="N453:N454"/>
    <mergeCell ref="C455:C456"/>
    <mergeCell ref="F455:F456"/>
    <mergeCell ref="M455:M456"/>
    <mergeCell ref="N455:N456"/>
    <mergeCell ref="C216:C217"/>
    <mergeCell ref="M216:M217"/>
    <mergeCell ref="N216:N217"/>
  </mergeCells>
  <pageMargins left="0.70866141732283472" right="0.70866141732283472" top="0.74803149606299213" bottom="0.35433070866141736" header="0.31496062992125984" footer="0.31496062992125984"/>
  <pageSetup paperSize="8" scale="60" fitToHeight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САМАРА+Тольятти+БГ</vt:lpstr>
      <vt:lpstr>Общая схема</vt:lpstr>
      <vt:lpstr>'САМАРА+Тольятти+БГ'!Заголовки_для_печати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2018-10-11T06:34:02Z</dcterms:modified>
</cp:coreProperties>
</file>